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https://nhiimpl1-my.sharepoint.com/personal/vinayjindal_nhit_co_in/Documents/Documents/Procurement NHIT FY26-27 - VJ/RFP NHIT FY26-27/RFP Street Lights - BSRP NSPPL 30.07.2026/"/>
    </mc:Choice>
  </mc:AlternateContent>
  <xr:revisionPtr revIDLastSave="3" documentId="13_ncr:1_{16078BEF-937A-4AFE-90B4-CD03D63DCE80}" xr6:coauthVersionLast="47" xr6:coauthVersionMax="47" xr10:uidLastSave="{5E908692-1A51-4D47-A729-7E8F2373A99A}"/>
  <bookViews>
    <workbookView xWindow="-110" yWindow="-110" windowWidth="19420" windowHeight="10300" tabRatio="877" firstSheet="14" activeTab="18" xr2:uid="{00000000-000D-0000-FFFF-FFFF00000000}"/>
  </bookViews>
  <sheets>
    <sheet name="BOQ Final" sheetId="51" r:id="rId1"/>
    <sheet name="BOQ " sheetId="28" state="hidden" r:id="rId2"/>
    <sheet name="1-Distribution Panel" sheetId="27" r:id="rId3"/>
    <sheet name="2-Timer" sheetId="45" r:id="rId4"/>
    <sheet name="3-MCCB 100A" sheetId="46" r:id="rId5"/>
    <sheet name="9- MCB 1 Pole " sheetId="44" r:id="rId6"/>
    <sheet name="12&amp; 17 - 10Sqmm AL Cable " sheetId="47" r:id="rId7"/>
    <sheet name="Timer &amp; Contactor" sheetId="29" r:id="rId8"/>
    <sheet name="19- 63 mm DWC Pipe" sheetId="48" r:id="rId9"/>
    <sheet name="19- 63mm DWC Site &amp; Toll " sheetId="34" r:id="rId10"/>
    <sheet name="20- HDPE pipe 100 mm" sheetId="49" r:id="rId11"/>
    <sheet name="13-18 AL Cable " sheetId="23" r:id="rId12"/>
    <sheet name="63 mm DWC Pipe for ATMS" sheetId="33" r:id="rId13"/>
    <sheet name="HDD with 100mm Pipe at Toll" sheetId="50" r:id="rId14"/>
    <sheet name="HDD 100 &amp; 63mm Pipe for site" sheetId="35" r:id="rId15"/>
    <sheet name="Electrical Chamber" sheetId="37" r:id="rId16"/>
    <sheet name="Earthing for Street Light Pole" sheetId="39" r:id="rId17"/>
    <sheet name="Earthing at Toll Plaza &amp; GI wi " sheetId="38" r:id="rId18"/>
    <sheet name="Damage Pole" sheetId="41" r:id="rId19"/>
    <sheet name="Copper Flexi cable " sheetId="43" r:id="rId20"/>
    <sheet name="Damaged Arm" sheetId="42" r:id="rId21"/>
    <sheet name="200W  LED Installation" sheetId="13" r:id="rId22"/>
    <sheet name="Damaged LED Light Replacement" sheetId="24" r:id="rId23"/>
    <sheet name="Under Pass Lighting" sheetId="26" r:id="rId24"/>
    <sheet name="Highmast Panel" sheetId="30" r:id="rId25"/>
    <sheet name="Highmast Light 400 W" sheetId="25" r:id="rId26"/>
  </sheets>
  <definedNames>
    <definedName name="_xlnm._FilterDatabase" localSheetId="6" hidden="1">'12&amp; 17 - 10Sqmm AL Cable '!$A$3:$O$65</definedName>
    <definedName name="_xlnm._FilterDatabase" localSheetId="11" hidden="1">'13-18 AL Cable '!$A$3:$Q$76</definedName>
    <definedName name="_xlnm._FilterDatabase" localSheetId="9" hidden="1">'19- 63mm DWC Site &amp; Toll '!$A$3:$S$47</definedName>
    <definedName name="_xlnm._FilterDatabase" localSheetId="21" hidden="1">'200W  LED Installation'!$A$4:$T$43</definedName>
    <definedName name="_xlnm._FilterDatabase" localSheetId="4" hidden="1">'3-MCCB 100A'!$A$3:$H$10</definedName>
    <definedName name="_xlnm._FilterDatabase" localSheetId="5" hidden="1">'9- MCB 1 Pole '!$A$3:$N$55</definedName>
    <definedName name="_xlnm._FilterDatabase" localSheetId="1" hidden="1">'BOQ '!$A$3:$J$64</definedName>
    <definedName name="_xlnm._FilterDatabase" localSheetId="0" hidden="1">'BOQ Final'!$A$3:$G$3</definedName>
    <definedName name="_xlnm._FilterDatabase" localSheetId="19" hidden="1">'Copper Flexi cable '!$A$4:$L$16</definedName>
    <definedName name="_xlnm._FilterDatabase" localSheetId="22" hidden="1">'Damaged LED Light Replacement'!$A$3:$AD$8</definedName>
    <definedName name="_xlnm._FilterDatabase" localSheetId="17" hidden="1">'Earthing at Toll Plaza &amp; GI wi '!$A$2:$M$2</definedName>
    <definedName name="_xlnm._FilterDatabase" localSheetId="16" hidden="1">'Earthing for Street Light Pole'!$A$4:$S$65</definedName>
    <definedName name="_xlnm._FilterDatabase" localSheetId="14" hidden="1">'HDD 100 &amp; 63mm Pipe for site'!$A$1:$H$11</definedName>
    <definedName name="_xlnm._FilterDatabase" localSheetId="25" hidden="1">'Highmast Light 400 W'!$A$5:$J$5</definedName>
    <definedName name="_xlnm._FilterDatabase" localSheetId="7" hidden="1">'Timer &amp; Contactor'!$A$3:$N$88</definedName>
    <definedName name="_xlnm._FilterDatabase" localSheetId="23" hidden="1">'Under Pass Lighting'!$A$3:$F$44</definedName>
    <definedName name="_xlnm.Print_Area" localSheetId="11">'13-18 AL Cable '!$A$1:$P$76</definedName>
    <definedName name="_xlnm.Print_Area" localSheetId="21">'200W  LED Installation'!$A$2:$K$42</definedName>
    <definedName name="_xlnm.Print_Area" localSheetId="1">'BOQ '!$A$2:$I$64</definedName>
    <definedName name="_xlnm.Print_Area" localSheetId="0">'BOQ Final'!$A$2:$G$57</definedName>
    <definedName name="_xlnm.Print_Area" localSheetId="7">'Timer &amp; Contactor'!$A$2:$N$91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4" i="28" l="1"/>
  <c r="F24" i="28" s="1"/>
  <c r="D22" i="28"/>
  <c r="F22" i="28" s="1"/>
  <c r="D12" i="28"/>
  <c r="A5" i="28"/>
  <c r="A6" i="28" s="1"/>
  <c r="A7" i="28" s="1"/>
  <c r="A8" i="28" s="1"/>
  <c r="A9" i="28" s="1"/>
  <c r="A10" i="28" s="1"/>
  <c r="A11" i="28" s="1"/>
  <c r="A12" i="28" s="1"/>
  <c r="A13" i="28" s="1"/>
  <c r="A14" i="28" s="1"/>
  <c r="A15" i="28" s="1"/>
  <c r="A16" i="28" s="1"/>
  <c r="A17" i="28" s="1"/>
  <c r="A18" i="28" s="1"/>
  <c r="A19" i="28" s="1"/>
  <c r="A20" i="28" s="1"/>
  <c r="A21" i="28" s="1"/>
  <c r="A22" i="28" s="1"/>
  <c r="A23" i="28" s="1"/>
  <c r="A24" i="28" s="1"/>
  <c r="A25" i="28" s="1"/>
  <c r="A26" i="28" s="1"/>
  <c r="A27" i="28" s="1"/>
  <c r="A28" i="28" s="1"/>
  <c r="A29" i="28" s="1"/>
  <c r="A30" i="28" s="1"/>
  <c r="A31" i="28" s="1"/>
  <c r="A32" i="28" s="1"/>
  <c r="A33" i="28" s="1"/>
  <c r="A34" i="28" s="1"/>
  <c r="A35" i="28" s="1"/>
  <c r="A36" i="28" s="1"/>
  <c r="A37" i="28" s="1"/>
  <c r="A38" i="28" s="1"/>
  <c r="A39" i="28" s="1"/>
  <c r="A40" i="28" s="1"/>
  <c r="A41" i="28" s="1"/>
  <c r="A42" i="28" s="1"/>
  <c r="A43" i="28" s="1"/>
  <c r="A44" i="28" s="1"/>
  <c r="A45" i="28" s="1"/>
  <c r="A46" i="28" s="1"/>
  <c r="A47" i="28" s="1"/>
  <c r="A48" i="28" s="1"/>
  <c r="A49" i="28" s="1"/>
  <c r="A50" i="28" s="1"/>
  <c r="A51" i="28" s="1"/>
  <c r="A52" i="28" s="1"/>
  <c r="A53" i="28" s="1"/>
  <c r="A54" i="28" s="1"/>
  <c r="A55" i="28" s="1"/>
  <c r="A56" i="28" s="1"/>
  <c r="A57" i="28" s="1"/>
  <c r="A58" i="28" s="1"/>
  <c r="A59" i="28" s="1"/>
  <c r="A60" i="28" s="1"/>
  <c r="A61" i="28" s="1"/>
  <c r="A62" i="28" s="1"/>
  <c r="A63" i="28" s="1"/>
  <c r="F5" i="28"/>
  <c r="P62" i="39"/>
  <c r="P54" i="39"/>
  <c r="P51" i="39"/>
  <c r="P49" i="39"/>
  <c r="P38" i="39"/>
  <c r="P35" i="39"/>
  <c r="P32" i="39"/>
  <c r="P30" i="39"/>
  <c r="P26" i="39"/>
  <c r="P24" i="39"/>
  <c r="P20" i="39"/>
  <c r="P19" i="39"/>
  <c r="P18" i="39"/>
  <c r="P16" i="39"/>
  <c r="P14" i="39"/>
  <c r="P12" i="39"/>
  <c r="O63" i="39"/>
  <c r="O62" i="39"/>
  <c r="O57" i="39"/>
  <c r="O54" i="39"/>
  <c r="O53" i="39"/>
  <c r="O51" i="39"/>
  <c r="O50" i="39"/>
  <c r="O49" i="39"/>
  <c r="O46" i="39"/>
  <c r="O40" i="39"/>
  <c r="O38" i="39"/>
  <c r="O35" i="39"/>
  <c r="O32" i="39"/>
  <c r="O30" i="39"/>
  <c r="O29" i="39"/>
  <c r="O27" i="39"/>
  <c r="O26" i="39"/>
  <c r="O24" i="39"/>
  <c r="O20" i="39"/>
  <c r="O19" i="39"/>
  <c r="O18" i="39"/>
  <c r="O16" i="39"/>
  <c r="O15" i="39"/>
  <c r="O14" i="39"/>
  <c r="O13" i="39"/>
  <c r="O12" i="39"/>
  <c r="O10" i="39"/>
  <c r="H60" i="39"/>
  <c r="K60" i="39"/>
  <c r="M60" i="39"/>
  <c r="N60" i="39"/>
  <c r="H58" i="39"/>
  <c r="K58" i="39"/>
  <c r="M58" i="39"/>
  <c r="N58" i="39"/>
  <c r="H56" i="39"/>
  <c r="K56" i="39"/>
  <c r="M56" i="39"/>
  <c r="N56" i="39" s="1"/>
  <c r="H52" i="39"/>
  <c r="K52" i="39"/>
  <c r="M52" i="39"/>
  <c r="N52" i="39"/>
  <c r="H47" i="39"/>
  <c r="K47" i="39"/>
  <c r="M47" i="39"/>
  <c r="N47" i="39"/>
  <c r="H44" i="39"/>
  <c r="K44" i="39"/>
  <c r="M44" i="39"/>
  <c r="H45" i="39"/>
  <c r="K45" i="39"/>
  <c r="M45" i="39"/>
  <c r="N45" i="39"/>
  <c r="H42" i="39"/>
  <c r="K42" i="39"/>
  <c r="M42" i="39"/>
  <c r="H39" i="39"/>
  <c r="K39" i="39"/>
  <c r="M39" i="39"/>
  <c r="H36" i="39"/>
  <c r="K36" i="39"/>
  <c r="M36" i="39"/>
  <c r="N36" i="39"/>
  <c r="H37" i="39"/>
  <c r="K37" i="39"/>
  <c r="M37" i="39"/>
  <c r="N37" i="39"/>
  <c r="H34" i="39"/>
  <c r="K34" i="39"/>
  <c r="M34" i="39"/>
  <c r="N34" i="39"/>
  <c r="K31" i="39"/>
  <c r="M31" i="39"/>
  <c r="N31" i="39"/>
  <c r="H28" i="39"/>
  <c r="K28" i="39"/>
  <c r="M28" i="39"/>
  <c r="N28" i="39" s="1"/>
  <c r="H25" i="39"/>
  <c r="K25" i="39"/>
  <c r="M25" i="39"/>
  <c r="N25" i="39"/>
  <c r="H22" i="39"/>
  <c r="K22" i="39"/>
  <c r="M22" i="39"/>
  <c r="N22" i="39"/>
  <c r="H11" i="39"/>
  <c r="K11" i="39"/>
  <c r="M11" i="39"/>
  <c r="N11" i="39"/>
  <c r="H8" i="39"/>
  <c r="K8" i="39"/>
  <c r="M8" i="39"/>
  <c r="H9" i="39"/>
  <c r="K9" i="39"/>
  <c r="M9" i="39"/>
  <c r="N9" i="39"/>
  <c r="H6" i="39"/>
  <c r="K6" i="39"/>
  <c r="M6" i="39"/>
  <c r="H59" i="39"/>
  <c r="K59" i="39"/>
  <c r="M59" i="39"/>
  <c r="N59" i="39" s="1"/>
  <c r="H61" i="39"/>
  <c r="K61" i="39"/>
  <c r="M61" i="39"/>
  <c r="N61" i="39" s="1"/>
  <c r="H55" i="39"/>
  <c r="K55" i="39"/>
  <c r="M55" i="39"/>
  <c r="N55" i="39" s="1"/>
  <c r="H48" i="39"/>
  <c r="K48" i="39"/>
  <c r="M48" i="39"/>
  <c r="N48" i="39"/>
  <c r="H41" i="39"/>
  <c r="K41" i="39"/>
  <c r="M41" i="39"/>
  <c r="N41" i="39"/>
  <c r="H33" i="39"/>
  <c r="K33" i="39"/>
  <c r="M33" i="39"/>
  <c r="N33" i="39"/>
  <c r="H21" i="39"/>
  <c r="K21" i="39"/>
  <c r="M21" i="39"/>
  <c r="N21" i="39"/>
  <c r="H23" i="39"/>
  <c r="K23" i="39"/>
  <c r="M23" i="39"/>
  <c r="N23" i="39"/>
  <c r="H17" i="39"/>
  <c r="K17" i="39"/>
  <c r="M17" i="39"/>
  <c r="N17" i="39"/>
  <c r="H5" i="39"/>
  <c r="K5" i="39"/>
  <c r="M5" i="39"/>
  <c r="N5" i="39"/>
  <c r="P64" i="39"/>
  <c r="Q64" i="39"/>
  <c r="H43" i="39"/>
  <c r="K43" i="39"/>
  <c r="M43" i="39"/>
  <c r="H7" i="39"/>
  <c r="K7" i="39"/>
  <c r="M7" i="39"/>
  <c r="F15" i="28"/>
  <c r="S45" i="13"/>
  <c r="S5" i="13"/>
  <c r="H14" i="43"/>
  <c r="H13" i="43"/>
  <c r="H12" i="43"/>
  <c r="H11" i="43"/>
  <c r="H10" i="43"/>
  <c r="H9" i="43"/>
  <c r="H8" i="43"/>
  <c r="H7" i="43"/>
  <c r="H6" i="43"/>
  <c r="H5" i="43"/>
  <c r="K5" i="43"/>
  <c r="N6" i="44"/>
  <c r="N5" i="44"/>
  <c r="N4" i="44"/>
  <c r="D42" i="51"/>
  <c r="D41" i="51"/>
  <c r="D37" i="51"/>
  <c r="D36" i="51"/>
  <c r="D34" i="51"/>
  <c r="D30" i="51"/>
  <c r="D29" i="51"/>
  <c r="D27" i="51"/>
  <c r="D26" i="51"/>
  <c r="D25" i="51"/>
  <c r="D23" i="51"/>
  <c r="D22" i="51"/>
  <c r="D20" i="51"/>
  <c r="D17" i="51"/>
  <c r="D15" i="51"/>
  <c r="D14" i="51"/>
  <c r="D13" i="51"/>
  <c r="D12" i="51"/>
  <c r="D11" i="51"/>
  <c r="D4" i="51"/>
  <c r="F16" i="50"/>
  <c r="D48" i="28"/>
  <c r="D43" i="28"/>
  <c r="S44" i="13"/>
  <c r="D40" i="28"/>
  <c r="F40" i="28" s="1"/>
  <c r="D36" i="28"/>
  <c r="F36" i="28" s="1"/>
  <c r="D35" i="28"/>
  <c r="F35" i="28" s="1"/>
  <c r="D33" i="28"/>
  <c r="F33" i="28" s="1"/>
  <c r="D32" i="28"/>
  <c r="F32" i="28" s="1"/>
  <c r="D31" i="28"/>
  <c r="F31" i="28" s="1"/>
  <c r="D29" i="28"/>
  <c r="F29" i="28" s="1"/>
  <c r="D28" i="28"/>
  <c r="F28" i="28" s="1"/>
  <c r="D26" i="28"/>
  <c r="F13" i="50"/>
  <c r="F7" i="50"/>
  <c r="F14" i="50"/>
  <c r="F8" i="50"/>
  <c r="D23" i="28"/>
  <c r="F23" i="28" s="1"/>
  <c r="D35" i="49"/>
  <c r="I66" i="48"/>
  <c r="H62" i="48"/>
  <c r="H61" i="48"/>
  <c r="H60" i="48"/>
  <c r="H59" i="48"/>
  <c r="H58" i="48"/>
  <c r="H57" i="48"/>
  <c r="H56" i="48"/>
  <c r="H55" i="48"/>
  <c r="H54" i="48"/>
  <c r="H53" i="48"/>
  <c r="H52" i="48"/>
  <c r="H51" i="48"/>
  <c r="H50" i="48"/>
  <c r="H49" i="48"/>
  <c r="H48" i="48"/>
  <c r="H47" i="48"/>
  <c r="H46" i="48"/>
  <c r="H45" i="48"/>
  <c r="H44" i="48"/>
  <c r="H43" i="48"/>
  <c r="H42" i="48"/>
  <c r="H41" i="48"/>
  <c r="H40" i="48"/>
  <c r="H39" i="48"/>
  <c r="H38" i="48"/>
  <c r="H37" i="48"/>
  <c r="H36" i="48"/>
  <c r="H35" i="48"/>
  <c r="H34" i="48"/>
  <c r="H33" i="48"/>
  <c r="H32" i="48"/>
  <c r="H31" i="48"/>
  <c r="H30" i="48"/>
  <c r="H29" i="48"/>
  <c r="H28" i="48"/>
  <c r="H27" i="48"/>
  <c r="H26" i="48"/>
  <c r="H25" i="48"/>
  <c r="H24" i="48"/>
  <c r="H23" i="48"/>
  <c r="H22" i="48"/>
  <c r="H21" i="48"/>
  <c r="H20" i="48"/>
  <c r="H19" i="48"/>
  <c r="H18" i="48"/>
  <c r="H17" i="48"/>
  <c r="H16" i="48"/>
  <c r="H15" i="48"/>
  <c r="H14" i="48"/>
  <c r="H13" i="48"/>
  <c r="H12" i="48"/>
  <c r="H11" i="48"/>
  <c r="H10" i="48"/>
  <c r="H9" i="48"/>
  <c r="H8" i="48"/>
  <c r="H7" i="48"/>
  <c r="H6" i="48"/>
  <c r="H5" i="48"/>
  <c r="H4" i="48"/>
  <c r="H22" i="44"/>
  <c r="K50" i="44"/>
  <c r="K49" i="44"/>
  <c r="K46" i="44"/>
  <c r="K45" i="44"/>
  <c r="K38" i="44"/>
  <c r="K35" i="44"/>
  <c r="K31" i="44"/>
  <c r="K19" i="44"/>
  <c r="K18" i="44"/>
  <c r="K12" i="44"/>
  <c r="K4" i="44"/>
  <c r="D21" i="28"/>
  <c r="F21" i="28" s="1"/>
  <c r="F20" i="28"/>
  <c r="D18" i="28"/>
  <c r="F18" i="28" s="1"/>
  <c r="D19" i="28"/>
  <c r="D17" i="28"/>
  <c r="D16" i="28"/>
  <c r="M67" i="47"/>
  <c r="L63" i="47"/>
  <c r="H62" i="47"/>
  <c r="H61" i="47"/>
  <c r="H60" i="47"/>
  <c r="H59" i="47"/>
  <c r="H58" i="47"/>
  <c r="H57" i="47"/>
  <c r="H56" i="47"/>
  <c r="H55" i="47"/>
  <c r="H54" i="47"/>
  <c r="H53" i="47"/>
  <c r="H52" i="47"/>
  <c r="H51" i="47"/>
  <c r="H50" i="47"/>
  <c r="H49" i="47"/>
  <c r="H48" i="47"/>
  <c r="H47" i="47"/>
  <c r="H46" i="47"/>
  <c r="H45" i="47"/>
  <c r="H44" i="47"/>
  <c r="H43" i="47"/>
  <c r="H42" i="47"/>
  <c r="H41" i="47"/>
  <c r="H40" i="47"/>
  <c r="H39" i="47"/>
  <c r="H38" i="47"/>
  <c r="H37" i="47"/>
  <c r="H36" i="47"/>
  <c r="H35" i="47"/>
  <c r="H34" i="47"/>
  <c r="H33" i="47"/>
  <c r="H32" i="47"/>
  <c r="H31" i="47"/>
  <c r="H30" i="47"/>
  <c r="H29" i="47"/>
  <c r="H28" i="47"/>
  <c r="H27" i="47"/>
  <c r="H26" i="47"/>
  <c r="H25" i="47"/>
  <c r="H24" i="47"/>
  <c r="H23" i="47"/>
  <c r="H22" i="47"/>
  <c r="H21" i="47"/>
  <c r="H20" i="47"/>
  <c r="H19" i="47"/>
  <c r="H18" i="47"/>
  <c r="H17" i="47"/>
  <c r="H16" i="47"/>
  <c r="H15" i="47"/>
  <c r="H14" i="47"/>
  <c r="H13" i="47"/>
  <c r="H12" i="47"/>
  <c r="H11" i="47"/>
  <c r="H10" i="47"/>
  <c r="H9" i="47"/>
  <c r="H8" i="47"/>
  <c r="H7" i="47"/>
  <c r="H6" i="47"/>
  <c r="H5" i="47"/>
  <c r="H4" i="47"/>
  <c r="F6" i="28"/>
  <c r="G9" i="46"/>
  <c r="G87" i="45"/>
  <c r="H53" i="44"/>
  <c r="H52" i="44"/>
  <c r="H51" i="44"/>
  <c r="H50" i="44"/>
  <c r="H49" i="44"/>
  <c r="H48" i="44"/>
  <c r="H47" i="44"/>
  <c r="H46" i="44"/>
  <c r="H45" i="44"/>
  <c r="H44" i="44"/>
  <c r="H43" i="44"/>
  <c r="H42" i="44"/>
  <c r="H41" i="44"/>
  <c r="H40" i="44"/>
  <c r="H39" i="44"/>
  <c r="H38" i="44"/>
  <c r="H37" i="44"/>
  <c r="H36" i="44"/>
  <c r="H35" i="44"/>
  <c r="H34" i="44"/>
  <c r="H33" i="44"/>
  <c r="H32" i="44"/>
  <c r="H31" i="44"/>
  <c r="H30" i="44"/>
  <c r="H29" i="44"/>
  <c r="H28" i="44"/>
  <c r="H27" i="44"/>
  <c r="H26" i="44"/>
  <c r="H25" i="44"/>
  <c r="H24" i="44"/>
  <c r="H23" i="44"/>
  <c r="H21" i="44"/>
  <c r="H20" i="44"/>
  <c r="H19" i="44"/>
  <c r="H18" i="44"/>
  <c r="H17" i="44"/>
  <c r="H16" i="44"/>
  <c r="H15" i="44"/>
  <c r="H14" i="44"/>
  <c r="H13" i="44"/>
  <c r="H12" i="44"/>
  <c r="H11" i="44"/>
  <c r="H10" i="44"/>
  <c r="H9" i="44"/>
  <c r="H8" i="44"/>
  <c r="H7" i="44"/>
  <c r="H6" i="44"/>
  <c r="H5" i="44"/>
  <c r="H4" i="44"/>
  <c r="D4" i="28"/>
  <c r="F4" i="28" s="1"/>
  <c r="F7" i="28"/>
  <c r="F8" i="28"/>
  <c r="F9" i="28"/>
  <c r="F10" i="28"/>
  <c r="F11" i="28"/>
  <c r="F13" i="28"/>
  <c r="F14" i="28"/>
  <c r="F16" i="28"/>
  <c r="F17" i="28"/>
  <c r="F19" i="28"/>
  <c r="F26" i="28"/>
  <c r="F30" i="28"/>
  <c r="F34" i="28"/>
  <c r="F37" i="28"/>
  <c r="F38" i="28"/>
  <c r="F39" i="28"/>
  <c r="F41" i="28"/>
  <c r="F43" i="28"/>
  <c r="F44" i="28"/>
  <c r="F45" i="28"/>
  <c r="F46" i="28"/>
  <c r="F48" i="28"/>
  <c r="F49" i="28"/>
  <c r="F50" i="28"/>
  <c r="F51" i="28"/>
  <c r="F52" i="28"/>
  <c r="F63" i="28"/>
  <c r="F53" i="28"/>
  <c r="F54" i="28"/>
  <c r="F55" i="28"/>
  <c r="F56" i="28"/>
  <c r="F57" i="28"/>
  <c r="F58" i="28"/>
  <c r="F59" i="28"/>
  <c r="F60" i="28"/>
  <c r="F61" i="28"/>
  <c r="L43" i="13"/>
  <c r="M43" i="13"/>
  <c r="N43" i="13"/>
  <c r="O43" i="13"/>
  <c r="P43" i="13"/>
  <c r="K16" i="43"/>
  <c r="F10" i="42"/>
  <c r="K6" i="43"/>
  <c r="K7" i="43"/>
  <c r="K8" i="43"/>
  <c r="K9" i="43"/>
  <c r="K10" i="43"/>
  <c r="K11" i="43"/>
  <c r="K12" i="43"/>
  <c r="K13" i="43"/>
  <c r="K14" i="43"/>
  <c r="E10" i="42"/>
  <c r="G64" i="41"/>
  <c r="F64" i="41"/>
  <c r="K34" i="38"/>
  <c r="F34" i="38"/>
  <c r="E34" i="38"/>
  <c r="J34" i="38"/>
  <c r="I34" i="38"/>
  <c r="H34" i="38"/>
  <c r="G34" i="38"/>
  <c r="K53" i="39"/>
  <c r="K32" i="39"/>
  <c r="K30" i="39"/>
  <c r="K29" i="39"/>
  <c r="K27" i="39"/>
  <c r="K26" i="39"/>
  <c r="K20" i="39"/>
  <c r="K18" i="39"/>
  <c r="M10" i="39"/>
  <c r="N10" i="39" s="1"/>
  <c r="M12" i="39"/>
  <c r="N12" i="39" s="1"/>
  <c r="M13" i="39"/>
  <c r="N13" i="39" s="1"/>
  <c r="M14" i="39"/>
  <c r="N14" i="39" s="1"/>
  <c r="M15" i="39"/>
  <c r="N15" i="39" s="1"/>
  <c r="M16" i="39"/>
  <c r="N16" i="39" s="1"/>
  <c r="M18" i="39"/>
  <c r="N18" i="39" s="1"/>
  <c r="M19" i="39"/>
  <c r="N19" i="39" s="1"/>
  <c r="M20" i="39"/>
  <c r="N20" i="39" s="1"/>
  <c r="M24" i="39"/>
  <c r="N24" i="39" s="1"/>
  <c r="M26" i="39"/>
  <c r="N26" i="39" s="1"/>
  <c r="M27" i="39"/>
  <c r="N27" i="39" s="1"/>
  <c r="M29" i="39"/>
  <c r="N29" i="39" s="1"/>
  <c r="M30" i="39"/>
  <c r="N30" i="39" s="1"/>
  <c r="M32" i="39"/>
  <c r="N32" i="39" s="1"/>
  <c r="M35" i="39"/>
  <c r="N35" i="39" s="1"/>
  <c r="M38" i="39"/>
  <c r="M40" i="39"/>
  <c r="M46" i="39"/>
  <c r="M49" i="39"/>
  <c r="M50" i="39"/>
  <c r="M51" i="39"/>
  <c r="M53" i="39"/>
  <c r="N53" i="39" s="1"/>
  <c r="M54" i="39"/>
  <c r="M57" i="39"/>
  <c r="M62" i="39"/>
  <c r="M63" i="39"/>
  <c r="N63" i="39" s="1"/>
  <c r="L64" i="39"/>
  <c r="K63" i="39"/>
  <c r="K62" i="39"/>
  <c r="K57" i="39"/>
  <c r="K54" i="39"/>
  <c r="K51" i="39"/>
  <c r="K50" i="39"/>
  <c r="K49" i="39"/>
  <c r="K46" i="39"/>
  <c r="K40" i="39"/>
  <c r="K38" i="39"/>
  <c r="K35" i="39"/>
  <c r="K24" i="39"/>
  <c r="K19" i="39"/>
  <c r="K16" i="39"/>
  <c r="K15" i="39"/>
  <c r="K14" i="39"/>
  <c r="K13" i="39"/>
  <c r="K12" i="39"/>
  <c r="K10" i="39"/>
  <c r="I64" i="39"/>
  <c r="H63" i="39"/>
  <c r="H62" i="39"/>
  <c r="H57" i="39"/>
  <c r="H54" i="39"/>
  <c r="H53" i="39"/>
  <c r="H51" i="39"/>
  <c r="H50" i="39"/>
  <c r="H49" i="39"/>
  <c r="H46" i="39"/>
  <c r="H40" i="39"/>
  <c r="H38" i="39"/>
  <c r="H35" i="39"/>
  <c r="H32" i="39"/>
  <c r="H30" i="39"/>
  <c r="H29" i="39"/>
  <c r="H27" i="39"/>
  <c r="H26" i="39"/>
  <c r="H24" i="39"/>
  <c r="H20" i="39"/>
  <c r="H19" i="39"/>
  <c r="H18" i="39"/>
  <c r="H16" i="39"/>
  <c r="H15" i="39"/>
  <c r="H14" i="39"/>
  <c r="H13" i="39"/>
  <c r="H12" i="39"/>
  <c r="H10" i="39"/>
  <c r="J64" i="39"/>
  <c r="G14" i="37"/>
  <c r="G11" i="35"/>
  <c r="G55" i="33"/>
  <c r="O76" i="23"/>
  <c r="K76" i="23"/>
  <c r="M88" i="29"/>
  <c r="L88" i="29"/>
  <c r="K88" i="29"/>
  <c r="J88" i="29"/>
  <c r="I88" i="29"/>
  <c r="H88" i="29"/>
  <c r="G88" i="29"/>
  <c r="D29" i="30"/>
  <c r="D47" i="28" s="1"/>
  <c r="F47" i="28" s="1"/>
  <c r="E42" i="26"/>
  <c r="L61" i="23"/>
  <c r="M39" i="23"/>
  <c r="L37" i="23"/>
  <c r="L66" i="23"/>
  <c r="L65" i="23"/>
  <c r="L52" i="23"/>
  <c r="L46" i="23"/>
  <c r="L13" i="23"/>
  <c r="M38" i="23"/>
  <c r="N34" i="23"/>
  <c r="N33" i="23"/>
  <c r="N32" i="23"/>
  <c r="L26" i="23"/>
  <c r="L25" i="23"/>
  <c r="N25" i="23"/>
  <c r="H21" i="23"/>
  <c r="N18" i="23"/>
  <c r="N17" i="23"/>
  <c r="L70" i="23"/>
  <c r="L68" i="23"/>
  <c r="L62" i="23"/>
  <c r="L63" i="23"/>
  <c r="L54" i="23"/>
  <c r="L47" i="23"/>
  <c r="L39" i="23"/>
  <c r="L24" i="23"/>
  <c r="L22" i="23"/>
  <c r="L16" i="23"/>
  <c r="L4" i="23"/>
  <c r="K7" i="24"/>
  <c r="K6" i="24"/>
  <c r="K5" i="24"/>
  <c r="J8" i="24"/>
  <c r="I8" i="24"/>
  <c r="K4" i="24"/>
  <c r="D35" i="27"/>
  <c r="H74" i="23"/>
  <c r="H73" i="23"/>
  <c r="H72" i="23"/>
  <c r="H71" i="23"/>
  <c r="H70" i="23"/>
  <c r="H69" i="23"/>
  <c r="H68" i="23"/>
  <c r="H67" i="23"/>
  <c r="H66" i="23"/>
  <c r="H65" i="23"/>
  <c r="H64" i="23"/>
  <c r="H63" i="23"/>
  <c r="H62" i="23"/>
  <c r="H61" i="23"/>
  <c r="H60" i="23"/>
  <c r="H59" i="23"/>
  <c r="H58" i="23"/>
  <c r="H57" i="23"/>
  <c r="H56" i="23"/>
  <c r="H55" i="23"/>
  <c r="H54" i="23"/>
  <c r="H53" i="23"/>
  <c r="H52" i="23"/>
  <c r="H51" i="23"/>
  <c r="H50" i="23"/>
  <c r="H49" i="23"/>
  <c r="H48" i="23"/>
  <c r="H47" i="23"/>
  <c r="H46" i="23"/>
  <c r="H45" i="23"/>
  <c r="H44" i="23"/>
  <c r="H43" i="23"/>
  <c r="H42" i="23"/>
  <c r="H41" i="23"/>
  <c r="H40" i="23"/>
  <c r="H39" i="23"/>
  <c r="H38" i="23"/>
  <c r="H37" i="23"/>
  <c r="H36" i="23"/>
  <c r="H35" i="23"/>
  <c r="H34" i="23"/>
  <c r="H33" i="23"/>
  <c r="H32" i="23"/>
  <c r="H31" i="23"/>
  <c r="H30" i="23"/>
  <c r="H29" i="23"/>
  <c r="H27" i="23"/>
  <c r="H26" i="23"/>
  <c r="H25" i="23"/>
  <c r="H24" i="23"/>
  <c r="H23" i="23"/>
  <c r="H22" i="23"/>
  <c r="H20" i="23"/>
  <c r="H19" i="23"/>
  <c r="H18" i="23"/>
  <c r="H17" i="23"/>
  <c r="H16" i="23"/>
  <c r="H15" i="23"/>
  <c r="H14" i="23"/>
  <c r="H13" i="23"/>
  <c r="H12" i="23"/>
  <c r="H11" i="23"/>
  <c r="H10" i="23"/>
  <c r="H9" i="23"/>
  <c r="H8" i="23"/>
  <c r="H7" i="23"/>
  <c r="H6" i="23"/>
  <c r="H5" i="23"/>
  <c r="H4" i="23"/>
  <c r="S42" i="13"/>
  <c r="R42" i="13"/>
  <c r="K42" i="13"/>
  <c r="O64" i="39" l="1"/>
  <c r="D19" i="51"/>
  <c r="D25" i="28"/>
  <c r="F25" i="28" s="1"/>
  <c r="K55" i="44"/>
  <c r="F12" i="28"/>
  <c r="I63" i="48"/>
  <c r="I63" i="47"/>
  <c r="K63" i="47"/>
  <c r="M30" i="47"/>
  <c r="J30" i="47"/>
  <c r="M5" i="47"/>
  <c r="J5" i="47"/>
  <c r="J62" i="47"/>
  <c r="M62" i="47"/>
  <c r="J61" i="47"/>
  <c r="M61" i="47"/>
  <c r="J60" i="47"/>
  <c r="M60" i="47"/>
  <c r="M59" i="47"/>
  <c r="J59" i="47"/>
  <c r="M58" i="47"/>
  <c r="J58" i="47"/>
  <c r="M57" i="47"/>
  <c r="J57" i="47"/>
  <c r="J56" i="47"/>
  <c r="M56" i="47"/>
  <c r="M55" i="47"/>
  <c r="J55" i="47"/>
  <c r="J54" i="47"/>
  <c r="M54" i="47"/>
  <c r="J53" i="47"/>
  <c r="M53" i="47"/>
  <c r="M52" i="47"/>
  <c r="J52" i="47"/>
  <c r="J51" i="47"/>
  <c r="M51" i="47"/>
  <c r="J50" i="47"/>
  <c r="M50" i="47"/>
  <c r="J49" i="47"/>
  <c r="M49" i="47"/>
  <c r="M48" i="47"/>
  <c r="J48" i="47"/>
  <c r="M47" i="47"/>
  <c r="J47" i="47"/>
  <c r="M46" i="47"/>
  <c r="J46" i="47"/>
  <c r="M45" i="47"/>
  <c r="J45" i="47"/>
  <c r="M44" i="47"/>
  <c r="J44" i="47"/>
  <c r="M43" i="47"/>
  <c r="J43" i="47"/>
  <c r="J42" i="47"/>
  <c r="M42" i="47"/>
  <c r="J41" i="47"/>
  <c r="M41" i="47"/>
  <c r="M40" i="47"/>
  <c r="J40" i="47"/>
  <c r="M39" i="47"/>
  <c r="J39" i="47"/>
  <c r="J38" i="47"/>
  <c r="M38" i="47"/>
  <c r="M37" i="47"/>
  <c r="J37" i="47"/>
  <c r="M36" i="47"/>
  <c r="J36" i="47"/>
  <c r="M35" i="47"/>
  <c r="J35" i="47"/>
  <c r="M34" i="47"/>
  <c r="J34" i="47"/>
  <c r="M33" i="47"/>
  <c r="J33" i="47"/>
  <c r="M32" i="47"/>
  <c r="J32" i="47"/>
  <c r="M31" i="47"/>
  <c r="J31" i="47"/>
  <c r="J29" i="47"/>
  <c r="M29" i="47"/>
  <c r="M28" i="47"/>
  <c r="J28" i="47"/>
  <c r="M26" i="47"/>
  <c r="J26" i="47"/>
  <c r="M25" i="47"/>
  <c r="J25" i="47"/>
  <c r="M24" i="47"/>
  <c r="J24" i="47"/>
  <c r="M23" i="47"/>
  <c r="J23" i="47"/>
  <c r="M22" i="47"/>
  <c r="J22" i="47"/>
  <c r="M21" i="47"/>
  <c r="J21" i="47"/>
  <c r="M20" i="47"/>
  <c r="J20" i="47"/>
  <c r="J19" i="47"/>
  <c r="M19" i="47"/>
  <c r="M18" i="47"/>
  <c r="J18" i="47"/>
  <c r="J17" i="47"/>
  <c r="M17" i="47"/>
  <c r="J16" i="47"/>
  <c r="M16" i="47"/>
  <c r="M15" i="47"/>
  <c r="J15" i="47"/>
  <c r="J14" i="47"/>
  <c r="M14" i="47"/>
  <c r="M13" i="47"/>
  <c r="J13" i="47"/>
  <c r="J12" i="47"/>
  <c r="M12" i="47"/>
  <c r="M11" i="47"/>
  <c r="J11" i="47"/>
  <c r="J10" i="47"/>
  <c r="M10" i="47"/>
  <c r="M9" i="47"/>
  <c r="J9" i="47"/>
  <c r="J8" i="47"/>
  <c r="M8" i="47"/>
  <c r="M7" i="47"/>
  <c r="J7" i="47"/>
  <c r="J6" i="47"/>
  <c r="M6" i="47"/>
  <c r="J4" i="47"/>
  <c r="M4" i="47"/>
  <c r="N64" i="39"/>
  <c r="M64" i="39"/>
  <c r="K64" i="39"/>
  <c r="H47" i="34"/>
  <c r="G57" i="33" s="1"/>
  <c r="G56" i="33"/>
  <c r="L76" i="23"/>
  <c r="M76" i="23"/>
  <c r="N76" i="23"/>
  <c r="K8" i="24"/>
  <c r="S39" i="13"/>
  <c r="R39" i="13"/>
  <c r="K39" i="13"/>
  <c r="S19" i="13"/>
  <c r="R19" i="13"/>
  <c r="K12" i="13"/>
  <c r="S41" i="13"/>
  <c r="S40" i="13"/>
  <c r="S38" i="13"/>
  <c r="S37" i="13"/>
  <c r="S36" i="13"/>
  <c r="S35" i="13"/>
  <c r="S34" i="13"/>
  <c r="S33" i="13"/>
  <c r="S32" i="13"/>
  <c r="S31" i="13"/>
  <c r="S30" i="13"/>
  <c r="S29" i="13"/>
  <c r="S28" i="13"/>
  <c r="S27" i="13"/>
  <c r="S26" i="13"/>
  <c r="S25" i="13"/>
  <c r="S24" i="13"/>
  <c r="S23" i="13"/>
  <c r="S22" i="13"/>
  <c r="S21" i="13"/>
  <c r="S20" i="13"/>
  <c r="S18" i="13"/>
  <c r="S17" i="13"/>
  <c r="S16" i="13"/>
  <c r="S15" i="13"/>
  <c r="S14" i="13"/>
  <c r="S13" i="13"/>
  <c r="S12" i="13"/>
  <c r="S11" i="13"/>
  <c r="S10" i="13"/>
  <c r="S9" i="13"/>
  <c r="S8" i="13"/>
  <c r="S7" i="13"/>
  <c r="S6" i="13"/>
  <c r="S43" i="13"/>
  <c r="R41" i="13"/>
  <c r="R40" i="13"/>
  <c r="R38" i="13"/>
  <c r="R37" i="13"/>
  <c r="R36" i="13"/>
  <c r="R35" i="13"/>
  <c r="R34" i="13"/>
  <c r="R33" i="13"/>
  <c r="R32" i="13"/>
  <c r="R31" i="13"/>
  <c r="R30" i="13"/>
  <c r="R29" i="13"/>
  <c r="R28" i="13"/>
  <c r="R27" i="13"/>
  <c r="R26" i="13"/>
  <c r="R25" i="13"/>
  <c r="R24" i="13"/>
  <c r="R23" i="13"/>
  <c r="R22" i="13"/>
  <c r="R21" i="13"/>
  <c r="R20" i="13"/>
  <c r="R18" i="13"/>
  <c r="R17" i="13"/>
  <c r="R16" i="13"/>
  <c r="R15" i="13"/>
  <c r="R14" i="13"/>
  <c r="R13" i="13"/>
  <c r="R12" i="13"/>
  <c r="R11" i="13"/>
  <c r="R10" i="13"/>
  <c r="R9" i="13"/>
  <c r="R8" i="13"/>
  <c r="R7" i="13"/>
  <c r="R6" i="13"/>
  <c r="R5" i="13"/>
  <c r="D62" i="28" l="1"/>
  <c r="F62" i="28" s="1"/>
  <c r="O65" i="39"/>
  <c r="D55" i="51"/>
  <c r="F27" i="28"/>
  <c r="I64" i="48"/>
  <c r="I65" i="48" s="1"/>
  <c r="I67" i="48" s="1"/>
  <c r="J63" i="47"/>
  <c r="M63" i="47"/>
  <c r="R43" i="13"/>
  <c r="D42" i="28"/>
  <c r="F42" i="28" s="1"/>
  <c r="F64" i="28" l="1"/>
  <c r="F67" i="28" s="1"/>
  <c r="F57" i="51"/>
  <c r="M64" i="47"/>
  <c r="M65" i="47" s="1"/>
  <c r="K23" i="13"/>
  <c r="K22" i="13"/>
  <c r="K21" i="13"/>
  <c r="K25" i="13"/>
  <c r="K36" i="13"/>
  <c r="K41" i="13" l="1"/>
  <c r="K40" i="13" l="1"/>
  <c r="K38" i="13"/>
  <c r="K37" i="13"/>
  <c r="K35" i="13"/>
  <c r="K34" i="13"/>
  <c r="K33" i="13"/>
  <c r="K32" i="13"/>
  <c r="K31" i="13"/>
  <c r="K30" i="13"/>
  <c r="K29" i="13"/>
  <c r="K28" i="13"/>
  <c r="K27" i="13"/>
  <c r="K26" i="13"/>
  <c r="K24" i="13"/>
  <c r="K20" i="13"/>
  <c r="K18" i="13"/>
  <c r="K17" i="13"/>
  <c r="K16" i="13"/>
  <c r="K14" i="13"/>
  <c r="K13" i="13"/>
  <c r="K11" i="13"/>
  <c r="K10" i="13"/>
  <c r="K9" i="13"/>
  <c r="K8" i="13"/>
  <c r="K7" i="13"/>
  <c r="K6" i="13"/>
  <c r="K5" i="13"/>
  <c r="G59" i="33" l="1"/>
</calcChain>
</file>

<file path=xl/sharedStrings.xml><?xml version="1.0" encoding="utf-8"?>
<sst xmlns="http://schemas.openxmlformats.org/spreadsheetml/2006/main" count="4430" uniqueCount="771">
  <si>
    <t>Sub:- BOQ for Electrical improvement works for Highway Street Lights &amp; Toll Plaza submitted by Designtech MEP Consultants.</t>
  </si>
  <si>
    <t>Sr. No</t>
  </si>
  <si>
    <t>Specification</t>
  </si>
  <si>
    <t>UOM</t>
  </si>
  <si>
    <t>PR.Qty.</t>
  </si>
  <si>
    <t>Rate</t>
  </si>
  <si>
    <t>Value</t>
  </si>
  <si>
    <t>Remark</t>
  </si>
  <si>
    <r>
      <rPr>
        <b/>
        <sz val="10"/>
        <color rgb="FF333333"/>
        <rFont val="Source Sans Pro"/>
        <family val="2"/>
      </rPr>
      <t>MAIN STREET LIGHT FEEDER PILLAR</t>
    </r>
    <r>
      <rPr>
        <sz val="9"/>
        <color rgb="FF333333"/>
        <rFont val="Source Sans Pro"/>
        <family val="2"/>
      </rPr>
      <t xml:space="preserve">
Complete SITC Set of Main Street Feeder Pillar as below Electrolytic grade Aluminium bus bar by means of SMC / DMC type insulator 110/220 V LED (22.5 mm dia ) R Y B ON Indicating lamp with integral circuit terminal block including connection etc. as required. Electrical insulating rubber matts confirming to IS: 15652 / 2006 with one side anti skid aberration marks and pasting the mat with synthetic rubber adhesive as required. 11 KV 2.5 mm thick with proof voltage 22 KV / 3 min. and Break Down Voltage 45 KV Current Transformer with all necessary support in existing panel including connection etc. as required . from 40/5 to 63/5 Ratio 10 VA class 1 accuracy 0.5 A to 4 A rating (Protection MCB) CT operated direct reading type Ampere meter on existing panel making connection by PVC insulated copper conductor with PVC sleeves / channel etc. as required. Below 500 A (Digital type) (0-500) V range Volt meter on existing panel making connection by PVC insulated copper conductor with PVC sleeves / channel etc. as required. Digital type selector switch of 10 A for voltmeter (4 position ) including making connection etc. as required . CT linked selector switch of 10 A for Ampere meter (4 position ) including making connection etc. as required . Totally enclosed Plinth mounted dust vermin proof double door outdoor type IP55 Feeder Pillar made out of min 3mm sheet complete complete including foundation civil and structural works INCOMING P&amp;F 415 V AC FP MCB with positive isolation of breaking capacity not less than 10/16 KA (B/ C/ D tripping characteristic) ISI marked IS 8828(1996)]/ conforming to IEC 60898 in existing board/sheets including making connections with lugs testing etc. as required. 63 Amp 10 kA - 1 nos. OUTGOINGS P&amp;F 240/415 V AC MCB with positive isolation of breaking capacity not less than 10 KA (B/ C/ D tripping characteristic) ISI marked IS 8828(1996)]/ conforming to IEC 60898 in existing board/sheets including making connections with lugs testing etc. as required. Double pole MCB 32 A rating ( 2 no.) Four pole MCB 6 A to 25 A rating ( 8 no.) 1no. 110 - 240 V AC 1 ph. 2 W Astronomical time switch with surge suppressor memory card Sunrise / Sunset selectable software for programming including making connection etc. as required Provide Space for energy meter in panel compartment ( Energy meter will be supplied &amp; Installed by DISCOM ) P &amp; F of ac operated heavy duty 230 /415 Volt power contactor conforming to IS:13947-4-1/IEC:947-4-1 having provision of mechanical interlocking auxilary contacts Din rail mounting type including making connections testing etc. as required. 4 pole Power Contactors with following AC 1 Rating 40-63 Amp.</t>
    </r>
  </si>
  <si>
    <t>Nos</t>
  </si>
  <si>
    <t> In Place of  Rusted, Damaged or Missing Panel,  Location wise sheet is attached for referece</t>
  </si>
  <si>
    <t>This needs to be considered</t>
  </si>
  <si>
    <r>
      <rPr>
        <b/>
        <sz val="10"/>
        <color rgb="FF333333"/>
        <rFont val="Source Sans Pro"/>
        <family val="2"/>
      </rPr>
      <t xml:space="preserve">Digital time switch Make L&amp;T </t>
    </r>
    <r>
      <rPr>
        <sz val="9"/>
        <color rgb="FF333333"/>
        <rFont val="Source Sans Pro"/>
        <family val="2"/>
      </rPr>
      <t xml:space="preserve">
Supplying &amp; erecting approved make Digital time switch having lithium cell 6 years operative and operate battery backup 1 channel day clock with 14 memory programme suitable to operate on 240V + 5% 16A with floating contacts Minimum switching setup time 1 minimum &amp; LCD display. Also comprised permanent ON/OFF switching. Programming switches &amp; housed in fire proof thermoplastic enclosure &amp; transparent cover erected as required with necessary connection erected as directed.</t>
    </r>
  </si>
  <si>
    <t>The quantity is considered approximate and will be installed only if required, based on the site conditions at the time of work execution.</t>
  </si>
  <si>
    <r>
      <rPr>
        <b/>
        <sz val="10"/>
        <color rgb="FF333333"/>
        <rFont val="Source Sans Pro"/>
        <family val="2"/>
      </rPr>
      <t xml:space="preserve">MCCB 100 A 4 Pole 440 V </t>
    </r>
    <r>
      <rPr>
        <sz val="9"/>
        <color rgb="FF333333"/>
        <rFont val="Source Sans Pro"/>
        <family val="2"/>
      </rPr>
      <t xml:space="preserve">
Providing and erecting Approved make Four pole moulded case circuit breaker having breaking capacity ICU of 25 KA. at 415 V having normal current rating up to 25 A to 100A. with Fixed thermal &amp; magnetic release suitable to work on A.C. supply 50 c/s. with all internal connections spreader tinned copper &amp; complete erected in existing 16 G.M.S. housing. ICS=100% of ICU only</t>
    </r>
  </si>
  <si>
    <t>This can be left out for now; if the need arises in the future, it can be ordered and installed individually.</t>
  </si>
  <si>
    <r>
      <rPr>
        <b/>
        <sz val="10"/>
        <color rgb="FF333333"/>
        <rFont val="Source Sans Pro"/>
        <family val="2"/>
      </rPr>
      <t xml:space="preserve">MCB 6A-32A 2 Pole </t>
    </r>
    <r>
      <rPr>
        <sz val="9"/>
        <color rgb="FF333333"/>
        <rFont val="Source Sans Pro"/>
        <family val="2"/>
      </rPr>
      <t xml:space="preserve">
Providing &amp; erecting 240 V MCB double pole switch for lighting Load (B Curve) having 10 KA breaking capacity &amp; confirms to IS : 8828 in existing box having following capacity 6 to 32 Amp</t>
    </r>
  </si>
  <si>
    <t>Such MCBs can be used in the main feeder pillars of existing streetlights for switching the ATMS supply.</t>
  </si>
  <si>
    <r>
      <rPr>
        <b/>
        <sz val="10"/>
        <color rgb="FF333333"/>
        <rFont val="Source Sans Pro"/>
        <family val="2"/>
      </rPr>
      <t xml:space="preserve">MCB 40 A 2 Pole </t>
    </r>
    <r>
      <rPr>
        <sz val="9"/>
        <color rgb="FF333333"/>
        <rFont val="Source Sans Pro"/>
        <family val="2"/>
      </rPr>
      <t xml:space="preserve">
Providing &amp; erecting 240 V MCB double pole switch for lighting Load (B Curve) having 10 KA breaking capacity &amp; confirms to IS : 8828 in existing box having following capacity</t>
    </r>
  </si>
  <si>
    <r>
      <rPr>
        <b/>
        <sz val="10"/>
        <color rgb="FF333333"/>
        <rFont val="Source Sans Pro"/>
        <family val="2"/>
      </rPr>
      <t xml:space="preserve">MCB 32A 4 Pole </t>
    </r>
    <r>
      <rPr>
        <sz val="9"/>
        <color rgb="FF333333"/>
        <rFont val="Source Sans Pro"/>
        <family val="2"/>
      </rPr>
      <t xml:space="preserve">
Providing &amp; erecting 415V MCB Four Pole Switch for Lighting Load (B curve) having 10KA breaking capacity &amp; confirms to IS :8828 in existing box having following capacity</t>
    </r>
  </si>
  <si>
    <r>
      <rPr>
        <b/>
        <sz val="10"/>
        <color rgb="FF333333"/>
        <rFont val="Source Sans Pro"/>
        <family val="2"/>
      </rPr>
      <t xml:space="preserve">MCB 40A 4 Pole </t>
    </r>
    <r>
      <rPr>
        <sz val="9"/>
        <color rgb="FF333333"/>
        <rFont val="Source Sans Pro"/>
        <family val="2"/>
      </rPr>
      <t xml:space="preserve">
Providing &amp; erecting 415V MCB Four Pole Switch for Lighting Load (B curve) having 10KA breaking capacity &amp; confirms to IS :8828 in existing box having following capacity</t>
    </r>
  </si>
  <si>
    <r>
      <rPr>
        <b/>
        <sz val="10"/>
        <color rgb="FF333333"/>
        <rFont val="Source Sans Pro"/>
        <family val="2"/>
      </rPr>
      <t xml:space="preserve">MCB 63A 4 Pole </t>
    </r>
    <r>
      <rPr>
        <sz val="9"/>
        <color rgb="FF333333"/>
        <rFont val="Source Sans Pro"/>
        <family val="2"/>
      </rPr>
      <t xml:space="preserve">
Providing &amp; erecting 415V MCB Four Pole Switch for Lighting Load (B curve) having 10KA breaking capacity &amp; confirms to IS :8828 in existing box having given capacity</t>
    </r>
  </si>
  <si>
    <t>Such MCBs can be installed inside the high-mast poles during repair work; currently, the cables inside the high-mast poles at all locations are directly jointed.</t>
  </si>
  <si>
    <r>
      <rPr>
        <b/>
        <sz val="10"/>
        <color rgb="FF333333"/>
        <rFont val="Source Sans Pro"/>
        <family val="2"/>
      </rPr>
      <t xml:space="preserve">MCB 6A-25A 1 Pole </t>
    </r>
    <r>
      <rPr>
        <sz val="9"/>
        <color rgb="FF333333"/>
        <rFont val="Source Sans Pro"/>
        <family val="2"/>
      </rPr>
      <t xml:space="preserve">
providing and erecting Miniature circuit breaker single pole 6A to 25A suitable to operate on 240 V A.C. system and having breaking capacity 10 KA to be erected in existing box. confirming to IS 8828/1996 with ISI Mark</t>
    </r>
  </si>
  <si>
    <t>Major requirement of 1 Pole MCB required for all existing 699 No's LED light fixture (263.000, 290.600, 306.100, 314.640, 348.600, 370.700, 382.750, 403.400, 403.650, 413.850, 416.750) othar all location (Ch:-270-419) where HPSV Light fixture available in Place of Damaged/Missing MCB</t>
  </si>
  <si>
    <r>
      <rPr>
        <b/>
        <sz val="10"/>
        <color rgb="FF333333"/>
        <rFont val="Source Sans Pro"/>
        <family val="2"/>
      </rPr>
      <t>Contactor 4 pole 440V 16 Amp. Make L&amp;T</t>
    </r>
    <r>
      <rPr>
        <sz val="9"/>
        <color rgb="FF333333"/>
        <rFont val="Source Sans Pro"/>
        <family val="2"/>
      </rPr>
      <t xml:space="preserve"> 
Supplying &amp; erecting power contactor AC3 duty for time switch complete erected as per direction Cat III</t>
    </r>
  </si>
  <si>
    <t>No</t>
  </si>
  <si>
    <r>
      <rPr>
        <b/>
        <sz val="10"/>
        <color rgb="FF333333"/>
        <rFont val="Source Sans Pro"/>
        <family val="2"/>
      </rPr>
      <t xml:space="preserve">Contactor 4 pole 440V 63 Amp Make L&amp;T </t>
    </r>
    <r>
      <rPr>
        <sz val="9"/>
        <color rgb="FF333333"/>
        <rFont val="Source Sans Pro"/>
        <family val="2"/>
      </rPr>
      <t xml:space="preserve">
Supplying &amp; erecting power contactor AC3 duty for time switch complete erected as per direction Cat III</t>
    </r>
  </si>
  <si>
    <r>
      <rPr>
        <b/>
        <sz val="10"/>
        <color rgb="FF333333"/>
        <rFont val="Source Sans Pro"/>
        <family val="2"/>
      </rPr>
      <t xml:space="preserve">10.0 Sq.mm ( 4 core) XLPE Aluminium Armoured Cable Make Polycab KEI RR Cable </t>
    </r>
    <r>
      <rPr>
        <sz val="9"/>
        <color rgb="FF333333"/>
        <rFont val="Source Sans Pro"/>
        <family val="2"/>
      </rPr>
      <t xml:space="preserve">
Proving &amp; Laying XLPE insulated &amp; P.V.C. sheathed cable of 1.1 KV grade with aluminium conductor of IS:1554 P-I / IS :7098 P - I in ground or laying HDPE / DWC pipe. Rate also includes Supplying and making one end termination with heavy duty single compression brass gland SIBG type heavy duty aluminium lugs duly crimped with crimping tool PVC tape etc for following size of Armoured PVC sheathed / XLPE aluminium conductor cable of 1100 volt grade for TMS, ATMs &amp; Street Light at Site &amp; Toll Plaza.</t>
    </r>
  </si>
  <si>
    <t>Rmt</t>
  </si>
  <si>
    <t>It will be used for ATMS supply at site &amp; both Toll Plaza for cable renovation in Tunnel ,  Location wise sheet is attached for referece</t>
  </si>
  <si>
    <r>
      <rPr>
        <b/>
        <sz val="10"/>
        <color rgb="FF333333"/>
        <rFont val="Source Sans Pro"/>
        <family val="2"/>
      </rPr>
      <t xml:space="preserve">16 Sq.mm ( 4 core) XLPE Aluminium Armoured Cable Make Polycab KEI RR Cable </t>
    </r>
    <r>
      <rPr>
        <sz val="9"/>
        <color rgb="FF333333"/>
        <rFont val="Source Sans Pro"/>
        <family val="2"/>
      </rPr>
      <t xml:space="preserve">
Proving &amp; Laying XLPE insulated &amp; P.V.C. sheathed cable of 1.1 KV grade with aluminium conductor of IS:1554 P-I / IS :7098 P - I in ground or laying HDPE / DWC pipe. Rate also includes Supplying and making one end termination with heavy duty single compression brass gland SIBG type heavy duty aluminium lugs duly crimped with crimping tool PVC tape etc for following size of Armoured PVC sheathed / XLPE aluminium conductor cable of 1100 volt grade,  for TMS, &amp; Street Light at Site &amp; Toll Plaza.</t>
    </r>
  </si>
  <si>
    <t>The existing overhead cable installed along the roadside for street lighting is required to be replaced with a suitably rated underground cable. The current underground/overhead unarmoured cable laid at the crash barrier is of low quality and has inadequate load-carrying capacity, resulting in repeated major faults, overheating, and short-circuiting of the pole-to-pole cable. Replacing it with a properly rated underground cable will improve system reliability, prevent recurring failures, and ensure safe and efficient operation of the street lighting network.</t>
  </si>
  <si>
    <r>
      <rPr>
        <b/>
        <sz val="10"/>
        <color rgb="FF333333"/>
        <rFont val="Source Sans Pro"/>
        <family val="2"/>
      </rPr>
      <t xml:space="preserve">25 Sq.mm (4 core) XLPE Aluminium Armoured Cable Make- Polycab KEI RR Cable </t>
    </r>
    <r>
      <rPr>
        <sz val="9"/>
        <color rgb="FF333333"/>
        <rFont val="Source Sans Pro"/>
        <family val="2"/>
      </rPr>
      <t xml:space="preserve">
Proving &amp; Laying XLPE insulated &amp; P.V.C. sheathed cable of 1.1 KV grade with aluminium conductor of IS:1554 P-I / IS :7098 P - I in ground or laying HDPE / DWC pipe. Rate also includes Supplying and making one end termination with heavy duty single compression brass gland SIBG type heavy duty aluminium lugs duly crimped with crimping tool PVC tape etc for following size of Armoured PVC sheathed / XLPE aluminium conductor cable of 1100 volt grade for highway Street Light at Site &amp; Toll Plaza cable renovation.</t>
    </r>
  </si>
  <si>
    <t> Cable is required at the toll plaza for renovation works and for the replacement of damaged cables used for street lights and high-mast lighting. The replacement cable shall be selected as per the connected electrical load and prevailing site conditions to ensure safe, reliable, and efficient operation of the lighting system. Backup sheet is attached for reference</t>
  </si>
  <si>
    <r>
      <rPr>
        <b/>
        <sz val="10"/>
        <color rgb="FF333333"/>
        <rFont val="Source Sans Pro"/>
        <family val="2"/>
      </rPr>
      <t xml:space="preserve">35 Sq.mm (4 core) XLPE Aluminium Armoured Cable Make- Polycab KEI RR Cable </t>
    </r>
    <r>
      <rPr>
        <sz val="9"/>
        <color rgb="FF333333"/>
        <rFont val="Source Sans Pro"/>
        <family val="2"/>
      </rPr>
      <t xml:space="preserve">
Proving &amp; Laying XLPE insulated &amp; P.V.C. sheathed cable of 1.1 KV grade with aluminium conductor of IS:1554 P-I / IS :7098 P - I in ground or laying HDPE / DWC pipe. Rate also includes Supplying and making one end termination with heavy duty single compression brass gland SIBG type heavy duty aluminium lugs duly crimped with crimping tool PVC tape etc for following size of Armoured PVC sheathed / XLPE aluminium conductor cable of 1100 volt grade for highway Street Light at Site &amp; Toll Plaza cable renovation.</t>
    </r>
  </si>
  <si>
    <t>Cable is required at the toll plaza for renovation works and for the replacement of damaged service cables from the transformer to the energy meter and from the energy meter to the feeder pillar, serving the street lighting and high-mast lighting systems. </t>
  </si>
  <si>
    <r>
      <rPr>
        <b/>
        <sz val="10"/>
        <color rgb="FF333333"/>
        <rFont val="Source Sans Pro"/>
        <family val="2"/>
      </rPr>
      <t xml:space="preserve">50 Sq.mm (3.5 core) XLPE Aluminium Armoured Cable Make- Polycab KEI RR Cable </t>
    </r>
    <r>
      <rPr>
        <sz val="9"/>
        <color rgb="FF333333"/>
        <rFont val="Source Sans Pro"/>
        <family val="2"/>
      </rPr>
      <t xml:space="preserve">
Proving &amp; Laying XLPE insulated &amp; P.V.C. sheathed cable of 1.1 KV grade with aluminium conductor of IS:1554 P-I / IS :7098 P - I in ground or laying HDPE / DWC pipe. Rate also includes Supplying and making one end termination with heavy duty single compression brass gland SIBG type heavy duty aluminium lugs duly crimped with crimping tool PVC tape etc for following size of Armoured PVC sheathed / XLPE aluminium conductor cable of 1100 volt grade for highway Street Light at Site &amp; Toll Plaza cable renovation.</t>
    </r>
  </si>
  <si>
    <r>
      <rPr>
        <b/>
        <sz val="10"/>
        <color rgb="FF333333"/>
        <rFont val="Source Sans Pro"/>
        <family val="2"/>
      </rPr>
      <t xml:space="preserve">10 Sq.mm 3 core XLPE Aluminium Armoured Cable Make- Polycab KEI RR Cable </t>
    </r>
    <r>
      <rPr>
        <sz val="9"/>
        <color rgb="FF333333"/>
        <rFont val="Source Sans Pro"/>
        <family val="2"/>
      </rPr>
      <t xml:space="preserve">
Proving &amp; Laying XLPE insulated &amp; P.V.C. sheathed cable of 1.1 KV grade with aluminium conductor of IS:1554 P-I / IS :7098 P - I in ground or laying HDPE / DWC pipe. Rate also includes Supplying and making one end termination with heavy duty single compression brass gland SIBG type heavy duty aluminium lugs duly crimped with crimping tool PVC tape etc for following size of Armoured PVC sheathed / XLPE aluminium conductor cable of 1100 volt grade, for TMS, ATMs &amp; Street Light power supply at Site &amp; Toll Plaza.</t>
    </r>
  </si>
  <si>
    <r>
      <rPr>
        <b/>
        <sz val="10"/>
        <color rgb="FF333333"/>
        <rFont val="Source Sans Pro"/>
        <family val="2"/>
      </rPr>
      <t xml:space="preserve">70 Sq.mm (3.5 core) XLPE Aluminium Armoured Cable Make- Polycab KEI RR Cable </t>
    </r>
    <r>
      <rPr>
        <sz val="9"/>
        <color rgb="FF333333"/>
        <rFont val="Source Sans Pro"/>
        <family val="2"/>
      </rPr>
      <t xml:space="preserve">
Proving &amp; Laying XLPE insulated &amp; P.V.C. sheathed cable of 1.1 KV grade with aluminium conductor of IS:1554 P-I / IS :7098 P - I in ground or laying HDPE / DWC pipe. Rate also includes Supplying and making one end termination with heavy duty single compression brass gland SIBG type heavy duty aluminium lugs duly crimped with crimping tool PVC tape etc for following size of Armoured PVC sheathed / XLPE aluminium conductor cable of 1100 volt grade,  for highway Street Light at Site &amp; Toll Plaza cable renovation.</t>
    </r>
  </si>
  <si>
    <r>
      <rPr>
        <b/>
        <sz val="10"/>
        <color rgb="FF333333"/>
        <rFont val="Source Sans Pro"/>
        <family val="2"/>
      </rPr>
      <t xml:space="preserve">DWC HDPE PIPE 63 mm dia (OD-63 mm &amp; ID-51 mm nominal) </t>
    </r>
    <r>
      <rPr>
        <sz val="9"/>
        <color rgb="FF333333"/>
        <rFont val="Source Sans Pro"/>
        <family val="2"/>
      </rPr>
      <t xml:space="preserve">
Supplying and laying of following size DWC HDPE pipe ISI marked along with all accessories like socket bend couplers etc. conforming to IS 14930 Part II complete with fitting and cutting jointing etc.direct in ground (75 cm below ground level) including excavation and refilling the trench including sand cushioning complete as required or Directly install on behind the Crash barrier of VUP / PUP / Flyover / ROB / etc. with complete accossories SS saddles nuts bolts complete as required for Cable laying pipe from pole to pole. Replace as when required,  for ATMS &amp; highway Street Light at Site &amp; Toll Plaza cable for cable renovation.</t>
    </r>
  </si>
  <si>
    <t>DWC HDPE pipe is required at the toll plaza for renovation works, for Laying of ATMS supply at site and for the replacement of damaged undergrund cables from Pole to Pole. Location wise sheet is attached for referece</t>
  </si>
  <si>
    <r>
      <rPr>
        <b/>
        <sz val="10"/>
        <rFont val="Source Sans Pro"/>
        <family val="2"/>
      </rPr>
      <t xml:space="preserve">DWC HDPE PIPE 100 mm Dia (OD-100 mm &amp; ID-90 mm nominal) </t>
    </r>
    <r>
      <rPr>
        <sz val="9"/>
        <rFont val="Source Sans Pro"/>
        <family val="2"/>
      </rPr>
      <t xml:space="preserve">
Supplying and laying of following size HDPE pipe ISI marked along with all accessories like socket bend couplers etc. conforming to IS 14930 Part II complete with fitting and cutting jointing etc.direct in ground (75 cm below ground level) including excavation and refilling the trench including sand cushioning complete as required or Directly install on behind the Crash barrier of VUP / PUP / Flyover / ROB / etc. with complete accossories SS saddles nuts bolts complete as required Replace as when required, </t>
    </r>
  </si>
  <si>
    <t>Laying of DWC HDPE pipe is required at the toll plaza for renovation works it will be laying throgh the chamaber to chamber., Location wise sheet is attached for referece</t>
  </si>
  <si>
    <r>
      <rPr>
        <b/>
        <sz val="10"/>
        <color rgb="FF333333"/>
        <rFont val="Source Sans Pro"/>
        <family val="2"/>
      </rPr>
      <t xml:space="preserve">HDD Work With 100 mm Dia PN6-8 grade HDPE Pipe </t>
    </r>
    <r>
      <rPr>
        <sz val="9"/>
        <color rgb="FF333333"/>
        <rFont val="Source Sans Pro"/>
        <family val="2"/>
      </rPr>
      <t xml:space="preserve">
Providing and laying / Insert HDPE pipe for HT / LT underground cable including laying jointing insertation of hdpe pipe 2 nos x 100mm dia and 6 mm thickness without damaging surface / Road by using horizontal auger guided boring / Horizontal directional drilling machine by push and loop method. Insert of hdpe pipe in side Road boundary by cut and fill method. Rate are included with Providing and supply of hdpe pipe - 2 nos x 100mm dia.</t>
    </r>
  </si>
  <si>
    <t>Laying of DWC HDPE pipe is required at the toll plaza for renovation works it will be laying .  Location wise sheet is attached for referece</t>
  </si>
  <si>
    <r>
      <rPr>
        <b/>
        <sz val="10"/>
        <color rgb="FF333333"/>
        <rFont val="Source Sans Pro"/>
        <family val="2"/>
      </rPr>
      <t xml:space="preserve">HDD Work With 100 mm or 63 mm Dia PN6-8 grade HDPE Pipe </t>
    </r>
    <r>
      <rPr>
        <sz val="9"/>
        <color rgb="FF333333"/>
        <rFont val="Source Sans Pro"/>
        <family val="2"/>
      </rPr>
      <t xml:space="preserve">
Providing and laying / Insert HDPE pipe for HT / LT underground cable including laying jointing insertation of hdpe pipe 1 Nos x 100 mm dia or 1 nos x 63mm dia and 6 mm thickness without damaging surface / Road by using horizontal auger guided boring / Horizontal diractional drilling machine by push and loop method.Insert of hdpe pipe in side Road boundary by cut and fill method. Rate are included with Providing and supply of hdpe pipe - 1 nos x 63mm dia.</t>
    </r>
  </si>
  <si>
    <r>
      <rPr>
        <b/>
        <sz val="10"/>
        <color rgb="FF333333"/>
        <rFont val="Source Sans Pro"/>
        <family val="2"/>
      </rPr>
      <t xml:space="preserve">Birck Wall Electrical Chamber with Cover </t>
    </r>
    <r>
      <rPr>
        <sz val="9"/>
        <color rgb="FF333333"/>
        <rFont val="Source Sans Pro"/>
        <family val="2"/>
      </rPr>
      <t xml:space="preserve">
Constructing brick masonry manhole / Chamber in cement mortar 1:4 ( 1 cement : 4 coarse sand ) with R.C.C. top slab with 1:1.5:3 mix (1 cement : 1.5 coarse sand (zone-III) : 3 graded stone aggregate 20 mm nominal size) foundation concrete 1:4:8 mix (1 cement : 4 coarse sand (zone-III) : 8 graded stone aggregate 40 mm nominal size) inside plastering 12 mm thick with cement mortar 1:3 (1 cement : 3 coarse sand) finished with floating coat of neat cement and making channels in cement concrete 1:2:4 (1 cement : 2 coarse sand : 4 graded stone aggregate 20 mm nominal size) finished with a floating coat of neat cement complete as per standard design : Inside size 1200x900 mm and 900 mm deep including C.I. cover with frame (medium duty) 500 mm internal diameter total weight of cover and frame to be not less than 116 kg (weight of cover 58 kg and weight of frame 58 kg) :</t>
    </r>
  </si>
  <si>
    <t>at the toll plaza for cable renovation works , the cable will be laying throgh the chamaber to chamber., Location wise sheet is attached for referece</t>
  </si>
  <si>
    <t>For Street Light pole &amp; Panel, highmast Pole &amp; Panel body earthing at site</t>
  </si>
  <si>
    <r>
      <rPr>
        <b/>
        <sz val="10"/>
        <color rgb="FF333333"/>
        <rFont val="Source Sans Pro"/>
        <family val="2"/>
      </rPr>
      <t xml:space="preserve">Copper Chemical electrode 50X3000 MM Earthing Work for Neutral &amp; Body earthing of essential Electrical Equipment (Transformer VCB Cubical energy Meter DG &amp; etc at Toll Plaza. </t>
    </r>
    <r>
      <rPr>
        <sz val="9"/>
        <color rgb="FF333333"/>
        <rFont val="Source Sans Pro"/>
        <family val="2"/>
      </rPr>
      <t xml:space="preserve">
SITC of Maintenance Free Copper Chemical electrode (99.9 % Pure) as per standard IS 3043:1987 inclusive of Manpower Material Machinery with the following specifications: (a) Copper Chemical electrode 50X3000 MM. (b) GI Mess Pipe 40X2000 mm (c) Copper Strip: 25X3 MM from earthing electrode to nearest Electrical Equipment. (d) Bentonite Powder /Charcole &amp; Salt mixture 25 kg for every earthing pit/ As needed. (e) Heavy Duty Earthing Chamber (HDPE Square Type) Earthing Chamber having dimensions 300mmX300X260mm with concereting of Chamber for every earth Pit. (f) The Value of each earthing should be less than 3 Ohm. It will be the responsibility of contactor/ agency to pour appropriate quantity of water in all the earthing during the work of each earthing.</t>
    </r>
  </si>
  <si>
    <t>Provision for body earthing and neutral earthing shall be made for essential electrical equipment. The location-wise earthing details sheet is enclosed herewith for reference.</t>
  </si>
  <si>
    <r>
      <rPr>
        <b/>
        <sz val="10"/>
        <color rgb="FF333333"/>
        <rFont val="Source Sans Pro"/>
        <family val="2"/>
      </rPr>
      <t>GI Chemical electrode 50X3000 MM Earthing work for Body earthing of Electrical Equipment at Toll Plaza</t>
    </r>
    <r>
      <rPr>
        <sz val="9"/>
        <color rgb="FF333333"/>
        <rFont val="Source Sans Pro"/>
        <family val="2"/>
      </rPr>
      <t xml:space="preserve">
SITC of Maintenance Free GI Chemical electrode as per standard IS 3043:1987 inclusive of Manpower Material Machinery with the following specifications: (a) GI Chemical electrode 50X3000 MM. (b) GI Mess Pipe 40X2000 mm. (c) GI Strip: 25X3 mm from earthing electrode to nearest Electrical Equipment. (d) Bentonite Powder /Charcoal &amp; Salt mixture 25 kg for every earthing pit / As needed. (e) Heavy Duty Earthing Chamber (HDPE Square Type) Earthing Chamber having dimensions 300mmX300X260mm with concreting of Chamber for every earth Pit. (f) The Value of each earthing should be less than 3 Ohm. (g) It will be the responsibility of contactor/ agency to pour appropriate quantity of water in all the earthing during the work of each earthing.</t>
    </r>
  </si>
  <si>
    <t> For electrical equipment body earthing  Location wise sheet is attached for referece</t>
  </si>
  <si>
    <r>
      <rPr>
        <b/>
        <sz val="10"/>
        <color rgb="FF333333"/>
        <rFont val="Source Sans Pro"/>
        <family val="2"/>
      </rPr>
      <t xml:space="preserve">Vertical Air Termination / Lightning Arrester for electrical Building </t>
    </r>
    <r>
      <rPr>
        <sz val="9"/>
        <color rgb="FF333333"/>
        <rFont val="Source Sans Pro"/>
        <family val="2"/>
      </rPr>
      <t xml:space="preserve">
SITC of Vertical Air Termination Solid aluminium with Base- 10 mm dia and 1000 mm long. Air Termination Base tested for conditioning; Ageing Test &amp; Lightning impulse current withstand test: 100 kA of 10/350µs waveform in an accredited Third party laboratory as per 6.3 &amp; 6.4 of IEC 62561-1 2017 protocol with MAST 34mm dia Cold Galvanized. complete with all mounting post clamps nuts bolts insulators etc.</t>
    </r>
  </si>
  <si>
    <t>   For Both Toll Electrical Building</t>
  </si>
  <si>
    <r>
      <rPr>
        <b/>
        <sz val="10"/>
        <color rgb="FF333333"/>
        <rFont val="Source Sans Pro"/>
        <family val="2"/>
      </rPr>
      <t xml:space="preserve">GI Earthing Strips </t>
    </r>
    <r>
      <rPr>
        <sz val="9"/>
        <color rgb="FF333333"/>
        <rFont val="Source Sans Pro"/>
        <family val="2"/>
      </rPr>
      <t xml:space="preserve">
Supply &amp; Laying Hot Deep required size GI earth strip in horizontal or vertical run in ground/surface/recess including riveting soldering saddles making connection etc. as required.</t>
    </r>
  </si>
  <si>
    <t>NOS</t>
  </si>
  <si>
    <r>
      <rPr>
        <b/>
        <sz val="10"/>
        <color rgb="FF333333"/>
        <rFont val="Source Sans Pro"/>
        <family val="2"/>
      </rPr>
      <t xml:space="preserve">Copper Earthing Strips </t>
    </r>
    <r>
      <rPr>
        <sz val="9"/>
        <color rgb="FF333333"/>
        <rFont val="Source Sans Pro"/>
        <family val="2"/>
      </rPr>
      <t xml:space="preserve">
Supply &amp; Laying required size Copper strip in horizontal or vertical run in ground/surface/recess including riveting soldering saddles making connection etc. as required.</t>
    </r>
  </si>
  <si>
    <r>
      <rPr>
        <b/>
        <sz val="10"/>
        <color rgb="FF333333"/>
        <rFont val="Source Sans Pro"/>
        <family val="2"/>
      </rPr>
      <t xml:space="preserve">Copper Flexi cable 70 sq. mm </t>
    </r>
    <r>
      <rPr>
        <sz val="9"/>
        <color rgb="FF333333"/>
        <rFont val="Source Sans Pro"/>
        <family val="2"/>
      </rPr>
      <t xml:space="preserve">
Supply &amp; fixing of 70 sq.mm PVC insulated Copper flexible cable as down conductor complete install with saddles/clamps.</t>
    </r>
  </si>
  <si>
    <t>   For Both Toll Plaza LA earthing for Electrical Building</t>
  </si>
  <si>
    <r>
      <rPr>
        <b/>
        <sz val="10"/>
        <color rgb="FF333333"/>
        <rFont val="Source Sans Pro"/>
        <family val="2"/>
      </rPr>
      <t xml:space="preserve">Lightning Strike Counter </t>
    </r>
    <r>
      <rPr>
        <sz val="9"/>
        <color rgb="FF333333"/>
        <rFont val="Source Sans Pro"/>
        <family val="2"/>
      </rPr>
      <t xml:space="preserve">
SITC of Lighting counter - To count no of lightning strike &amp; it can record the date and time of the lightning having plastic encloser IP-65. Measuring Range: 0-100 KA Display: LCD-with 0-999 count operating temprature: -20 to 60 degree celcius No odsensor:1 nos (JEF CAPE DEHN OBO Better Man make)</t>
    </r>
  </si>
  <si>
    <r>
      <rPr>
        <b/>
        <sz val="10"/>
        <color rgb="FF333333"/>
        <rFont val="Source Sans Pro"/>
        <family val="2"/>
      </rPr>
      <t xml:space="preserve">10 Mtr. GI Octagonal Street Light Pole </t>
    </r>
    <r>
      <rPr>
        <sz val="9"/>
        <color rgb="FF333333"/>
        <rFont val="Source Sans Pro"/>
        <family val="2"/>
      </rPr>
      <t xml:space="preserve">
Supply installation testing &amp; commissioning of 10 mtr Supply and installation (Excluding foundation work) of 10 m ( clear pole height is 10 mtr. from road surface On main carriage Way. Long 70 mm Top X 175mm bottom dia 3 mm thickness Octagonal poles. Made from CR sheet steel. The pole should be made as per IS. and shall be coated with hot dip galvanizing as per IS 2629/4759. with required base plate suitable suspend local wind speed ( 140 km/Hr) and pole base is heavy MS plate welded with pole bottom with M 24 x 750 long ’J’ type EN 8 grade foundation bolts along with template for the above poles.with Rate includes (a) Supply &amp; erection of Bakelite sheet with 2 no. 6A SP MCB &amp; External surge protector - 20 kV &amp; stud type terminal block suitable upto 4Cx35 sq. mm Cable. (b) Supply &amp; Installation of 3Cx1.5 sq. Cu Flexible FRLS Wire for connection of light fitting.( From Pole JB to light fixtures ) (C) Spiral Earthing ( If ground Available ) for each streetlight pole complete with 8 SWG galvanized wire having 5 feet deep in ground and 1 feet spiral portion covered by salt coal etc. or Connect earthing through cable steel / wire armoured only. (D) For Earthing if ground is not available In that case Pole earthing on flyover / ROB / VUP / PUP etc will be by laying 8 SWG GALVANISED wire along with pole to pole cables from feeder pillars.</t>
    </r>
  </si>
  <si>
    <t>  For Damaged street Light pole repacement , details sheet is enclosed herewith for reference.</t>
  </si>
  <si>
    <r>
      <rPr>
        <b/>
        <sz val="10"/>
        <color rgb="FF333333"/>
        <rFont val="Source Sans Pro"/>
        <family val="2"/>
      </rPr>
      <t xml:space="preserve">Copper Flexi Cable 3X1.5 Sq. mm </t>
    </r>
    <r>
      <rPr>
        <sz val="9"/>
        <color rgb="FF333333"/>
        <rFont val="Source Sans Pro"/>
        <family val="2"/>
      </rPr>
      <t xml:space="preserve">
Supply &amp; Installation of 3Cx1.5 sq. Cu Flexible FRLS Wire for connection of light fitting. ( From Pole Junction Box to light fixtures)</t>
    </r>
  </si>
  <si>
    <t>   ( From Pole Junction Box to light fixtures), details sheet is enclosed herewith for reference.</t>
  </si>
  <si>
    <r>
      <rPr>
        <b/>
        <sz val="10"/>
        <color rgb="FF333333"/>
        <rFont val="Source Sans Pro"/>
        <family val="2"/>
      </rPr>
      <t xml:space="preserve">Single Arm 1.0 Mtr 10 Degree </t>
    </r>
    <r>
      <rPr>
        <sz val="9"/>
        <color rgb="FF333333"/>
        <rFont val="Source Sans Pro"/>
        <family val="2"/>
      </rPr>
      <t xml:space="preserve">
Supply Installation Testing &amp; Commissioning of 1.0 mtr. long &amp; 10-degree Tilt angle Hot dip galvanised Single Arm bracket made up of 40NB dia GI pipe suitable to mount on TOP of pole having top 70mm A/F or as per existing pole top pipe diameter.</t>
    </r>
  </si>
  <si>
    <r>
      <rPr>
        <b/>
        <sz val="10"/>
        <color rgb="FF333333"/>
        <rFont val="Source Sans Pro"/>
        <family val="2"/>
      </rPr>
      <t xml:space="preserve">Double Arm 2 Mtr. 16 Degree </t>
    </r>
    <r>
      <rPr>
        <sz val="9"/>
        <color rgb="FF333333"/>
        <rFont val="Source Sans Pro"/>
        <family val="2"/>
      </rPr>
      <t xml:space="preserve">
Supply Installation Testing &amp; Commissioning of 2 mtr long &amp; 16-degree Tilt angle hot dip galvanised Single Arm bracket made up of 40NB Dia GI pipe suitable to mount on Side of pole on Service Roadside (Differential Arm pole)</t>
    </r>
  </si>
  <si>
    <r>
      <rPr>
        <b/>
        <sz val="10"/>
        <color rgb="FF333333"/>
        <rFont val="Source Sans Pro"/>
        <family val="2"/>
      </rPr>
      <t xml:space="preserve">Double Arm 2.5 mtr 10 Degree </t>
    </r>
    <r>
      <rPr>
        <sz val="9"/>
        <color rgb="FF333333"/>
        <rFont val="Source Sans Pro"/>
        <family val="2"/>
      </rPr>
      <t xml:space="preserve">
Supply Installation Testing &amp; Commissioning of 2.5 mtr. Long &amp; 10 degree Tilt Angle hot dip galvanised Double Arm bracket made up of 40NB dia GI pipe suitable to mount on TOP of pole having top 70mm A/F or as per existing pole top pipe diameter.</t>
    </r>
  </si>
  <si>
    <r>
      <rPr>
        <b/>
        <sz val="10"/>
        <color rgb="FF333333"/>
        <rFont val="Source Sans Pro"/>
        <family val="2"/>
      </rPr>
      <t xml:space="preserve">RCC Foundation (M20) for 10 Mtr Octagonal Pole </t>
    </r>
    <r>
      <rPr>
        <sz val="9"/>
        <color rgb="FF333333"/>
        <rFont val="Source Sans Pro"/>
        <family val="2"/>
      </rPr>
      <t xml:space="preserve">
RCC Foundation (M20) for 10 Mtr Octagonal Pole Providing of RCC Foundation (M20) Foundation Size: 600mm x 600mm x 1200 mm. with bolts 4 nos of octagonal pole including excavation of pole pit. The scope shall also include grouting of foundation bolts including watering and ramming &amp; provision for passage of cable by using suitable size GI pipe / DWC pipe / HDPE pipe. Vendor submit the civil foundation details from structure consultants for approval from IE / Client 
Note:- If the any existing foundation is found suitable for installation of the new pole the same will be used after approval and construction of new foundation will not be required.</t>
    </r>
  </si>
  <si>
    <r>
      <rPr>
        <b/>
        <sz val="10"/>
        <color rgb="FF333333"/>
        <rFont val="Source Sans Pro"/>
        <family val="2"/>
      </rPr>
      <t xml:space="preserve">L Bracket with Fastener/ Bolt for 10 mtr Octagonal Street Light Pole </t>
    </r>
    <r>
      <rPr>
        <sz val="9"/>
        <color rgb="FF333333"/>
        <rFont val="Source Sans Pro"/>
        <family val="2"/>
      </rPr>
      <t xml:space="preserve">
SITC of MS wall mounted steel bracket on RE wall to rest streetlight octagonal pole incl. Hilti make fastener. Contractor shall have to submit structural design for the same. Vendor submit the MS Foundation bracket details from structure consultants for approval from IE / Client</t>
    </r>
  </si>
  <si>
    <t>Some poles at Km 295 and Km 403 are hanging due to improper fixing and require re-fixing to ensure proper alignment and structural stability.</t>
  </si>
  <si>
    <r>
      <rPr>
        <b/>
        <sz val="10"/>
        <color rgb="FF333333"/>
        <rFont val="Source Sans Pro"/>
        <family val="2"/>
      </rPr>
      <t xml:space="preserve">200W LED STREET LIGHT </t>
    </r>
    <r>
      <rPr>
        <b/>
        <sz val="9"/>
        <color rgb="FF333333"/>
        <rFont val="Source Sans Pro"/>
        <family val="2"/>
      </rPr>
      <t xml:space="preserve">FOR MAIN CARRIAGEWAY LIGHTING + SERVICE ROAD LIGHTING 
</t>
    </r>
    <r>
      <rPr>
        <sz val="9"/>
        <color rgb="FF333333"/>
        <rFont val="Source Sans Pro"/>
        <family val="2"/>
      </rPr>
      <t>SITC</t>
    </r>
    <r>
      <rPr>
        <b/>
        <sz val="9"/>
        <color rgb="FF333333"/>
        <rFont val="Source Sans Pro"/>
        <family val="2"/>
      </rPr>
      <t xml:space="preserve"> </t>
    </r>
    <r>
      <rPr>
        <sz val="9"/>
        <color rgb="FF333333"/>
        <rFont val="Source Sans Pro"/>
        <family val="2"/>
      </rPr>
      <t xml:space="preserve">of 200W SMD LED Streetlight fixture with System efficacy of 135 lm/W (27000 lumens). Luminaire shall be made up of pure polyester powder coated die cast Aluminium housing with IP rated high purity Polycarbonate lens . The luminaire should have a dimension of 417mm x 285mm x 2mm ± 2mm appoximate weight of 3.8 Kg ± 0.25 Kg. The housing should be made of LM6/ADC12 Alloy non-corrosive Single Piece pressure die-cast aluminum to withstand extreme environments. All external hardware must be of SS304 grade. Luminaire shall be designed with street optic LENS for uniform light distribution. Maximum LENS dome top temperature shall be less than 95°C at 45°C ambient temperature. LM 80-08 compliant LEDs of EMC/ceramic package of wattage of 4W-5W from reputed makes such as Nichia/Cree/ Bridgelux/ Lumiled/ Osram/Seoul should be provided. LEDs used in the product shall comply with EN 62471 for Photo-biological safety and certificate for the same from manufacturer shall be provided. Luminaire shall be with IP66 and IK10 protection. The LED shall be compliant with LM80-08 standard with L70 life of 50000 Hrs tested at maximum current (Complete LM 80 test report for LED should be submitted for 10000 hrs of testing). The LEDs used should be with CCT of 5700 K CRI of Minimum 70 and SDCM of &lt; 5. LEDs must be driven at max 70% of the rated current. MCPCB with Aluminium core and copper thickeness of 35 micron to be used for LED mounting. LED Driver shall be silicone potted Integrated type Isolated Constant Current with range 140-280V AC. Driver Efficiency &gt; 88% &amp; 4 KV internal surge protection with additional 10KV SPD mounted inside the luminaire and firmly fixed to the housing Power factor greater than 0.95 and total harmonic distortion (THD) of less than 10% should be integral to the luminaire. LED Driver must have short circuit open circuit Auto cut-off protection for low and high input voltage. Driver must have 440V input voltage protection for 8 hours. LED driver should have over temperature protection. Manufacturer shall have inhouse lab approved by NABL or ministry of science of govt of India. LM 79 and LM80 reports need to be submitted from a NABL/UL accredited lab to verify above parameters. Compliance to Indian Standards of IS10322 Part 5 / Sect 3:2013; 16105 : 2012; IS 16106 : 2012; IS 15885 (Part2/Sec13) : 2012; IS 16108 : 2012. Make-Wipro/Philips/Bajaj/Crompton/Havells
Safely removing and shifting old fixtures, and depositing them in writing at the toll plaza or store, etc.
</t>
    </r>
  </si>
  <si>
    <t>   Required Total installation of 200 W LED Light fixture in place of 400W HPSV , details sheet is enclosed herewith for reference.</t>
  </si>
  <si>
    <t>Wallmounted 80 W LED Flood Street Light FOR UNDERNEATH VUP LIGHTING 
SITC of 80 W LED High bay light having min system lumen output of 10500. Min system Efficacy should be &gt; 130 Lm/w. Housing Should be made up of Al die cast having High Transmittance Polycarbonate cover. Luminaire should be IP66 and IK08 Protected. Luminaire should have proper Heat sink for thermal management with eye bolt mounting. Luminaire should have beam angle of 110 Deg Wide beams for proper light distribution CRI &gt; 80 SDCM &lt; 5 with lifeclass of 50000 Hrs @L70B50.. Driver use should be of potted and encapsulated only. Operating voltage range of driver should be of 140 – 270 VAC with 4 KV internal surge protection THD &lt; 10% PF &gt; 0.95 High voltage cut off &amp; Auto restart @ 320 VAC Phase to phase 440 V Protection for 8 Hrs. Driver should be of reputed makes such as Philips Xitanium / Osram / Meanwell only. Driver &amp; luminaire both should be BIS Approved only. Luminaire should be tested under NABL Accredited Lab for LM79/LM80/TTC. Similar to Philips BY225P LED100S CW WB PSU FG GR</t>
  </si>
  <si>
    <t>   Location for underpass lighting details sheet is enclosed herewith for reference.</t>
  </si>
  <si>
    <r>
      <rPr>
        <b/>
        <sz val="9"/>
        <color rgb="FF333333"/>
        <rFont val="Source Sans Pro"/>
        <family val="2"/>
      </rPr>
      <t xml:space="preserve">Highmast Repairing </t>
    </r>
    <r>
      <rPr>
        <sz val="9"/>
        <color rgb="FF333333"/>
        <rFont val="Source Sans Pro"/>
        <family val="2"/>
      </rPr>
      <t xml:space="preserve">
Supply &amp; Laying of raising lowering system comprising double drum winch 6 / 8 mm diameter SS wire rope trailing cable connector integral power tool motor manual handle junction box lightening finial.</t>
    </r>
  </si>
  <si>
    <t>The quantity is considered approximate and will be done only if required, based on the site conditions at the time of work execution.</t>
  </si>
  <si>
    <r>
      <rPr>
        <b/>
        <sz val="10"/>
        <color rgb="FF333333"/>
        <rFont val="Source Sans Pro"/>
        <family val="2"/>
      </rPr>
      <t xml:space="preserve">Aviation lamp for High mast </t>
    </r>
    <r>
      <rPr>
        <sz val="9"/>
        <color rgb="FF333333"/>
        <rFont val="Source Sans Pro"/>
        <family val="2"/>
      </rPr>
      <t xml:space="preserve">
SITC of LED type double dome aviation obstruction light for 30 Mtr Highmast.</t>
    </r>
  </si>
  <si>
    <t>Re-installation of High mast pole when required Erection of the high mast with the help of suitable tools and plants wiring of luminaries with all wiring materials like PVC insulated PVC sheathed flexible cable of suitable copper conductor cores of 1.5 sq. mm lugs MCB and all labour as a complete job. Rate include cranes for using lowering &amp; re-installation of High mast pole.</t>
  </si>
  <si>
    <r>
      <rPr>
        <b/>
        <sz val="10"/>
        <color rgb="FF333333"/>
        <rFont val="Source Sans Pro"/>
        <family val="2"/>
      </rPr>
      <t xml:space="preserve">HIGH MAST FEEDER PANEL 30 Mtr Highmast </t>
    </r>
    <r>
      <rPr>
        <sz val="9"/>
        <color rgb="FF333333"/>
        <rFont val="Source Sans Pro"/>
        <family val="2"/>
      </rPr>
      <t xml:space="preserve">
SITC of outdoor stand mounted feeder pillar with 40A TPN MCB incomer single dial time switch 40A FP contactor for the automatic switching of luminaries power tool control with 2 no 9A contactors and raise lower push button Incoming 35 sq. mm and out going 20 x1.5 sq. mm terminals. (4) Construction of shallow foundation with M20 grade concrete for the highmast considering the safe soil bearing capacity at site as 10 T/sqmtr at 2 metre depth with all materials and labour. (Foundation civil design will be approved by structural consultants).</t>
    </r>
  </si>
  <si>
    <t>Location for installation of Highmast Control Panel details sheet is enclosed herewith for reference.</t>
  </si>
  <si>
    <r>
      <rPr>
        <b/>
        <sz val="10"/>
        <color rgb="FF333333"/>
        <rFont val="Source Sans Pro"/>
        <family val="2"/>
      </rPr>
      <t xml:space="preserve">400 WATT LED LIGHTING FIXTURES FOR HIGH MAST @ ALL JUNCTIONS + GRADE SEPARATED JUNCTIONS ETC. </t>
    </r>
    <r>
      <rPr>
        <sz val="9"/>
        <color rgb="FF333333"/>
        <rFont val="Source Sans Pro"/>
        <family val="2"/>
      </rPr>
      <t xml:space="preserve">
SITC of 400W SMD LED Floodlight fixture with System efficacy of 125 lm/W (50000 lumens). Luminaire shall be made up of LM6/ADC12 Alloy non-corrosive pure polyster power coated die cast Aluminium housing with PC lens. Lumianire should be of dimension 319mm x 507mm x 97mm height ± 5mm height and the approximate weight should be within the 12.0Kg ± 0.5Kg. Luminaire should be available with 25° and 60° beam angle option. Luminaire should be made of four individual modules of 100W to 125W each. All external hardware must be of SS304 grade. LM 80-08 compliant LEDs of EMC/ceramic package of wattage of 5W from reputed makes such as Nichia/Cree/ Bridgelux/ Lumiled/ Osram/Seoul should be provided. LEDs used in the product shall comply with EN 62471 for Photo-biological safety and certificate for the same from manufacturer shall be provided. Maximum LENS dome top temperature shall be less than 95°C at 45°C ambient temperature. Luminaire shall be with IP66 and IK07 protection. It should be cabable to operating under ambient temperature range of -10°C to +45°C. The LED shall be compliant with LM80-08 standard with L70 life of 50000 Hrs tested at maximum current (Complete LM 80 test report for LED should be submitted for 10000 hrs of testing). The LEDs used should be with CCT of 5700 K CRI of Minimum 70 and SDCM &lt; 5. LEDs must be driven at max 70% of the rated current. MCPCB with Aluminium core and copper thickeness of 35 micron to be used for LED mounting. LED Driver shall be silicone potted Integrated type Isolated Constant Current with range 140-280V AC. Driver Efficiency &gt; 88% &amp; 4 KV internal surge protection with additional 10KV SPD mounted inside the luminaire and firmly fixed to the housing Power factor greater than 0.95 and total harmonic distortion (THD) of less than 10% should be integral to the luminaire. LED Driver must have short circuit open circuit Auto cut-off protection for low and high input voltage. LED driver should have 440V AC protection for atleast 8 hours.LED driver should have over temperature protection.Individual drivers should be provided with individual modules along with ventilated enclousure to hide the wirings. Driver must be with Aluminium casing. Manufacturer shall have inhouse lab approved by NABL or ministry of science of govt of India. LM 79 and LM80 reports need to be submitted from a NABL/UL accredited lab to verify above parameters. Compliance to Indian Standards of IS10322 Part 5 / Sect 5:1967; 16105 : 2012; IS 16106 : 2012; IS 15885 (Part2/Sec13) : 2012; IS 16108 : 2012.</t>
    </r>
  </si>
  <si>
    <t>Location for installation/replacement of Highmast LED Light fixture in Place of HPSV Fixture, details sheet is enclosed herewith for reference.</t>
  </si>
  <si>
    <r>
      <rPr>
        <b/>
        <sz val="10"/>
        <color rgb="FF333333"/>
        <rFont val="Source Sans Pro"/>
        <family val="2"/>
      </rPr>
      <t>Internal Electrical Wiring (Lighting Circuit) for Toll Plaza :-</t>
    </r>
    <r>
      <rPr>
        <sz val="9"/>
        <color rgb="FF333333"/>
        <rFont val="Source Sans Pro"/>
        <family val="2"/>
      </rPr>
      <t xml:space="preserve"> 
Providing and erecting Point wiring with 1.1 KV grade ISI marked 2 X 1.5 sq. mm copper PVC insulted FRLS wire with 1.5 sq. mm (green) copper PVC insulated FRLS wire for earth continuity in FIA approved ISI mark medium class white colour 20/25 mm dia. embossed rigid PVC pipe with PVC fitting fixed with adhesive solution erected on/in Brick Wall / slab along with continuous G.I. fish wire to draw wires and laid in approved manner zari for PVC pipe and boxes shall be filled with cement mortar and finishing the surface to match the wall / ceiling complete with approved make 5/6 Amp. ISI make modular type switch and accessories mounted in 20 G. G.I. company fabricated metallic box covered with appropriate front plate modules erected flushed with wall / ceiling with necessary modular lamp holder / modular ceiling rose / HD Connector (make &amp; model approved by EIC and matching colur with switches accessories) (Deep Junction box 75mm depth if required) as directed for concealed wiring. Light point. Necessary sheet / tape / polythene / sand must be erected or filled in all box to prevent mortar going into the box. Length of point wiring must not increase than 10 mtr. For that necessary switch boards and their locations must be finalised before execution by agency otherwise payment will not be done for extra long point. (For future extention if required agency has to erect one higher size metal box and modular plate as per instruction of EIC. Cost of blank plate shall be paid as per tender item) [This item include cleaning (inside/outside) of all G.I. switch boards electric point box fan box MCBDB &amp; box cutting plaster finishing for modular plate without any gap] [conductor resistance should be as per IS:8130/1984]</t>
    </r>
  </si>
  <si>
    <r>
      <rPr>
        <b/>
        <sz val="10"/>
        <color rgb="FF333333"/>
        <rFont val="Source Sans Pro"/>
        <family val="2"/>
      </rPr>
      <t xml:space="preserve">Internal Electrical power Wiring for Toll Plaza :- 
</t>
    </r>
    <r>
      <rPr>
        <sz val="9"/>
        <color rgb="FF333333"/>
        <rFont val="Source Sans Pro"/>
        <family val="2"/>
      </rPr>
      <t>Providing and fixing Plug Point wiring with 1.1 KV grade ISI marked approved make 2 x 2.5 sq.mm copper PVC insulated FRLS wire with 1.5 sq.mm (green) copper PVC insulated FRLS wire for earth continuity in FIA approved ISI mark white colour medium class 20/25 mm dia. embossed rigid PVC pipe with PVC fitting fixed with adhesive solution erected in wall/slab along with continuous G. I. fish wire to draw wires and laid in approved manner zari for PVC pipe &amp; boxes shall be filled with cement mortar &amp; finishing the surface to match the wall / ceiling complete with 16 Amp Modular type Swich and accessories mounted in 20 G. GI company fabricated metallic box covered with appropriate front plate modules erected flushed with wall. (a) 16 Amp. Indicator switch &amp; 1 No. 6/16 A universal socket white colour suitable for 3/5 pin top duly both having ISI mark. (Necessary sheet / tape / polythene / sand must be erected or filled in all box To Prevent Mortor Going In To The Box) (Conductor resistance should be as per IS:8130/1984) ( FOR POWER PLUG IN BOOTH &amp; ADMIN BUILDING )</t>
    </r>
  </si>
  <si>
    <r>
      <rPr>
        <b/>
        <sz val="10"/>
        <color rgb="FF333333"/>
        <rFont val="Source Sans Pro"/>
        <family val="2"/>
      </rPr>
      <t xml:space="preserve">Power Wiring for (A.C POINT / BLOWER ONLY FOR BOOTH &amp; ADMIN BUILDING) </t>
    </r>
    <r>
      <rPr>
        <sz val="9"/>
        <color rgb="FF333333"/>
        <rFont val="Source Sans Pro"/>
        <family val="2"/>
      </rPr>
      <t xml:space="preserve">
Providing &amp; Erecting Plug Point wiring with approved ISI marked 1.1 kv grade 2 x 4.0 sq.mm copper PVC insulated FRLS wire with 2.5 sq.mm (green) copper PVC insulated FRLS wire for earth continuity in FIA approved ISI mark white colour medium class 25 mm dia. embossed rigid PVC pipe with PVC fitting fixed with adhesive solution erected in wall / slab along with continuous G.I. fish wire to draw wires and laid in approved manner. zari for PVC pipe &amp; boxes shall be filled with cement mortar &amp; finishing the surface to match the wall / ceiling complete with approved make 20 Amp. Modular type indicator switch and accessories mounted in 20 SWG GI company fabricated metallic box covered with appropriate front plate modules erected flushed with wall / ceiling. (a) 20 Amp Indicator switch &amp; 1 No. 20 A universal socket white colour suitable for 3 pin top duly both having ISI mark(A.C POINT / BLOWER ONLY FOR BOOTH &amp; ADMIN BUILDING ) (Necessary sheet / tape / polythene / sand must be erected or filled in all box to Prevent Mortor Going In to The Box) the quantity will be consider in set/point.</t>
    </r>
  </si>
  <si>
    <r>
      <rPr>
        <b/>
        <sz val="10"/>
        <color rgb="FF333333"/>
        <rFont val="Source Sans Pro"/>
        <family val="2"/>
      </rPr>
      <t xml:space="preserve">Surge Protection Device (SPD) </t>
    </r>
    <r>
      <rPr>
        <sz val="9"/>
        <color rgb="FF333333"/>
        <rFont val="Source Sans Pro"/>
        <family val="2"/>
      </rPr>
      <t xml:space="preserve">
Supply Installation Testing &amp; Commissioning of Three Phase 440 V Surge Suppressor protection Device (SPD) &amp; 40 Amp TPN MCB (or As per SPD OEM guide line for the protection of SPD which is erected such a way that it can be operated easily) SPD must be capable to protect all electrical and electronics equipments if SPD blast or fuse then the panel builder must have replace it soon during defect liability period. (Hakel ikra OBBO make) (With Three year Gaurantee/warranty)</t>
    </r>
  </si>
  <si>
    <t>For Electrical equipment safety, It will be installed in 1 No's in Admin building &amp; 2 No's in SWB Building at both toll plaza</t>
  </si>
  <si>
    <r>
      <rPr>
        <b/>
        <sz val="9"/>
        <color rgb="FF333333"/>
        <rFont val="Source Sans Pro"/>
        <family val="2"/>
      </rPr>
      <t xml:space="preserve">6-Way SPN DB Board Double Door </t>
    </r>
    <r>
      <rPr>
        <sz val="9"/>
        <color rgb="FF333333"/>
        <rFont val="Source Sans Pro"/>
        <family val="2"/>
      </rPr>
      <t xml:space="preserve">
SITC of Approved make 6-Way SPN Double Door metal clad D.B. company prewired having Incoming and outgoing as mentioned below with NL suitable to operate on 230 Volt A.C. power and having overload and short circuit tripping element breaking capacity 10KA (for all MCB &amp; ELCB) to be erected in flush type and company fabricated 16 G.M.S./ IK 08 Certificate sheet box with powder coated inside and outside after apply seven tank chemical process of M.S. sheet cover complete with suitable integral single piece construction tinned copper busbar- and link with all necessary interconnection and with neccessary size wooden board for mounting MCBDB . Manufacturer must be Provided .(1)IP 43 Protection Certificate.(2) Seven tank Powder Coating Certificate.(3) Copper/Brass make Neutral &amp; Earthing link with Isolation and Protecting Cover. (a) For 6 Way SPN MCBDB with I/c:- 25 Amp DP RCBO(RCCB+MCB) 10KA &amp; O/G :- C-curve 6-16 Amp SP MCB :- 4 Nos. For Toll booth UPS power &amp; For Electrical Room + Medical Aid post</t>
    </r>
  </si>
  <si>
    <t>Panel/Switc borad/ MCB Board are required at the both toll plaza for cable renovation &amp; Proper Load separation work. </t>
  </si>
  <si>
    <r>
      <rPr>
        <b/>
        <sz val="10"/>
        <color rgb="FF333333"/>
        <rFont val="Source Sans Pro"/>
        <family val="2"/>
      </rPr>
      <t>8-Way SPN Distribution Board Double Door</t>
    </r>
    <r>
      <rPr>
        <sz val="9"/>
        <color rgb="FF333333"/>
        <rFont val="Source Sans Pro"/>
        <family val="2"/>
      </rPr>
      <t xml:space="preserve">
 SITC of Approved make 8-Way SPN Double Door metal clad D.B. company prewired having Incoming and outgoing as mentioned below with NL suitable to operate on 230 Volt A.C. power and having overload and short circuit tripping element breaking capacity 10KA (for all MCB &amp; ELCB) to be erected in flush type and company fabricated 16 G.M.S./ IK 08 Certificate sheet box with powder coated inside and outside after apply seven tank chemical process of M.S. sheet cover complete with suitable integral single piece construction tinned copper busbar- and link with all necessary interconnection and with neccessary size wooden board for mounting MCBDB . Manufacturer must be Provided .(1)IP 43 Protection Certificate.(2) Seven tank Powder Coating Certificate.(3) Copper/Brass make Neutral &amp; Earthing link with Isolation and Protecting Cover. (a) For 6 Way SPN MCBDB with I/c:- 32 Amp DP RCBO(RCCB+MCB) 10KA &amp; O/G :- C-curve 6-20 Amp SP MCB :- 6 Nos.</t>
    </r>
  </si>
  <si>
    <r>
      <rPr>
        <b/>
        <sz val="10"/>
        <color rgb="FF333333"/>
        <rFont val="Source Sans Pro"/>
        <family val="2"/>
      </rPr>
      <t xml:space="preserve">8-Way TPN DB Board </t>
    </r>
    <r>
      <rPr>
        <sz val="9"/>
        <color rgb="FF333333"/>
        <rFont val="Source Sans Pro"/>
        <family val="2"/>
      </rPr>
      <t xml:space="preserve">
SITC of Approved make 8-Way TPN DB - Three phase incoming and single phase horizontal type outgoing Per phase isolation type (PPI) Double Door metal clad D.B. company prewired having Incoming and outgoing as mentioned below with NL suitable to operate on 415 Volt A.C. power and having overload and short circuit tripping element breaking capacity 10KA (for all MCB &amp; ELCB) to be erected in flush type and company fabricated 16 G.M.S./ IK 08 Certificate sheet box with powder coated inside and outside after apply seven tank chemical process of M.S. sheet cover complete with suitable integral single piece construction tinned copper busbar- and link with all necessary interconnection and with neccessary size wooden board for mounting MCBDB . Manufacturer must be Provided .(1)IP 43 Protection Certificate.(2) Seven tank Powder Coating Certificate.(3) Copper/Brass make Neutral &amp; Earthing link with Isolation and Protecting Cover. (a) For 8 Way TPN MCBDB I/c:- 63 Amp FP MCB 10KA C-63 A DP ELCB 30ma 10KA -03 nos O/G :- C-curve 6-32 Amp SP MCB :- 21 Nos. For Toll plaza - Admin building GF + FF - Lighting &amp; Raw power DB &amp; Toll lane TMS equipment</t>
    </r>
  </si>
  <si>
    <r>
      <rPr>
        <b/>
        <sz val="10"/>
        <color rgb="FF333333"/>
        <rFont val="Source Sans Pro"/>
        <family val="2"/>
      </rPr>
      <t xml:space="preserve">PVC PIPES 25 MM Dia </t>
    </r>
    <r>
      <rPr>
        <sz val="9"/>
        <color rgb="FF333333"/>
        <rFont val="Source Sans Pro"/>
        <family val="2"/>
      </rPr>
      <t xml:space="preserve">
Providing and erecting Medium Class FIA approved and ISI mark white colour (embossed) RIGID PVC PIPES of following size complete erected with necessary PVC fittings &amp; Junction boxes fixed with adhesive solution &amp; clamps on / in wall / ceiling along with continuous fish wire to draw mains with necessary fittings and junction boxes for following dia. (a) 25 mm. dia.</t>
    </r>
  </si>
  <si>
    <r>
      <rPr>
        <b/>
        <sz val="10"/>
        <color rgb="FF333333"/>
        <rFont val="Source Sans Pro"/>
        <family val="2"/>
      </rPr>
      <t xml:space="preserve">2 Type x 1.5 sq.mm. Single core FRLS copper PVC Insulated wire
 </t>
    </r>
    <r>
      <rPr>
        <sz val="9"/>
        <color rgb="FF333333"/>
        <rFont val="Source Sans Pro"/>
        <family val="2"/>
      </rPr>
      <t>Providing and laying Mains with FRLS PVC Insulated wire ISI marked 1.1 KV grade with FIA approved ISI mark medium class 20/25/32 mm dia. embossed rigid PVC pipe with PVC fitting fixed with adhesive solution to be erected on/in brick wall / slab along with continuous G. I. fish wire to draw mains laid in approved manner with plastering by cement mortar &amp; finishing the surface to match the wall / ceiling complete with FRLS PVC insulated wire for earth continuity. (Approved ISI make only) [a] 2 x 1.5 sq.mm. FRLS copper multi stranded conductor mains with 1.5 sq.mm. FRLS copper multi stranded conductor for earthing as per standard colour code. [conductor resistance should be as per IS:8130/1984] for Toll plaza Main Wiring</t>
    </r>
  </si>
  <si>
    <r>
      <rPr>
        <b/>
        <sz val="9"/>
        <color rgb="FF333333"/>
        <rFont val="Source Sans Pro"/>
        <family val="2"/>
      </rPr>
      <t xml:space="preserve">2 type x 2.5 sq.mm. Single core FRLS copper flexi wire multi stranded conductor mains with 1.5 sq.mm. FRLS copper multi stranded conductor </t>
    </r>
    <r>
      <rPr>
        <sz val="9"/>
        <color rgb="FF333333"/>
        <rFont val="Source Sans Pro"/>
        <family val="2"/>
      </rPr>
      <t xml:space="preserve">
Providing and laying Mains with FRLS PVC Insulated wire ISI marked 1.1 KV grade with FIA approved ISI mark medium class 20/25/32 mm dia. embossed rigid PVC pipe with PVC fitting fixed with adhesive solution to be erected on/in brick wall / slab along with continuous G. I. fish wire to draw mains laid in approved manner with plastering by cement mortar &amp; finishing the surface to match the wall / ceiling complete with FRLS PVC insulated wire for earth continuity. (Approved ISI make only) [b] 2 x 2.5 sq.mm. FRLS copper multi stranded conductor mains with 1.5 sq.mm. FRLS copper multi stranded conductor for earthing as per standard colour code. (Conductor resistance should be as per IS:8130/1984)</t>
    </r>
  </si>
  <si>
    <r>
      <rPr>
        <b/>
        <sz val="10"/>
        <color rgb="FF333333"/>
        <rFont val="Source Sans Pro"/>
        <family val="2"/>
      </rPr>
      <t xml:space="preserve">2 Type x 4.0 sq.mm. FRLS copper multi stranded conductor mains with 2.5 sq.mm. FRLS copper multi stranded conductor for earthing </t>
    </r>
    <r>
      <rPr>
        <sz val="9"/>
        <color rgb="FF333333"/>
        <rFont val="Source Sans Pro"/>
        <family val="2"/>
      </rPr>
      <t xml:space="preserve">
Providing and laying Mains with FRLS PVC Insulated wire ISI marked 1.1 KV grade with FIA approved ISI mark medium class 20/25/32 mm dia. embossed rigid PVC pipe with PVC fitting fixed with adhesive solution to be erected on/in brick wall / slab along with continuous G. I. fish wire to draw mains laid in approved manner with plastering by cement mortar &amp; finishing the surface to match the wall / ceiling complete with FRLS PVC insulated wire for earth continuity. (Approved ISI make only) [c] 2 Type x 4.0 sq.mm. FRLS copper multi stranded conductor mains with 2.5 sq.mm. FRLS copper multi stranded conductor for earthing as per standard colour code. [conductor resistance should be as per IS:8130/1984]</t>
    </r>
  </si>
  <si>
    <r>
      <rPr>
        <b/>
        <sz val="10"/>
        <color rgb="FF333333"/>
        <rFont val="Source Sans Pro"/>
        <family val="2"/>
      </rPr>
      <t xml:space="preserve">LED Tube Light 20-24 W 4 feet </t>
    </r>
    <r>
      <rPr>
        <sz val="9"/>
        <color rgb="FF333333"/>
        <rFont val="Source Sans Pro"/>
        <family val="2"/>
      </rPr>
      <t xml:space="preserve">
SITC Of Max 24 Watt LED Indoor Commercial make high efficiency performance Tube rod Approx. 4 feet (lamp) with combination of high quality diffused polycarbonate and alluminium base dedicated heat sink for better perfomance of LED and also long life.High quality LED must be placed on metal core printed circuit board for better heat dissipation. seprate driver with all protection like under voltage (160V to 270V) over voltage protection 2 KV surge protection.The life of lamp should have 25 000 hrs at L70 THD&lt;15% efficiency &gt;=110lm/w with high power factor &gt; 0.90 with CRI &gt; 80 for better color rendition total lumens should be min 2400. The lamp should be suitable for T8 box type fitting made form CRCA sheet and white powder coated.The data sheet of LM79 for complete lamp can also be provided (Note:-The manufacturer/ authorised Channel partner of the manufacturer has to submit 4 yr free replcement Guarantee for complete Fixture ) (Approval will be given strictly subject to item specification).</t>
    </r>
  </si>
  <si>
    <t>For installation Tunel with proper wiring at both toll Plaza</t>
  </si>
  <si>
    <r>
      <rPr>
        <b/>
        <sz val="10"/>
        <color rgb="FF333333"/>
        <rFont val="Source Sans Pro"/>
        <family val="2"/>
      </rPr>
      <t xml:space="preserve">Cable Tray 300X40X4 mm </t>
    </r>
    <r>
      <rPr>
        <sz val="9"/>
        <color rgb="FF333333"/>
        <rFont val="Source Sans Pro"/>
        <family val="2"/>
      </rPr>
      <t xml:space="preserve">
Supplying and erecting approved make GRP Perforated type Cable Tray with required GRP Straight Coupler Plates Corner etc. Material – Corrosion Resistant Polyester Flame Retardant U.V. Stabilized Resin System - Manufactured from Pultruded Sections- Polyester Resin System Glass Content : 55 – 60 % - - Standard Length : 3000mm- Support Span – 1500mm Deflection L/200 - Specification NEMA FG1 1993- UV Resistant - Flame Retardant – IS 6746 - Appendix K/UL 94 Very Low Flammability - Specification Followed NEMA FG1 1993 Oxygen Index – Minimum 30% as per ASTM D 2863 - Flame Spread (Extent of Burning) – 20mm as per Standard ASTM D 635 - Tensile Strength – 4000 – 8000 Kg/Cm2 as per Standard ASTM D 638 - Flexural Strength – 2500 – 10000 Kg/Cm2 as per Standard ASTM D 790- Izod Impact Strength – 130 Kg/Cm2 as per Standard ASTM D 256- Compressive Strength – 2500 – 5000 Kg/Cm2 as per Standard ASTM D 695- Barcol Hardness – 50 – 65. (E) Width - 300 mm Pultruded “C” Channel with 40mm Sides 4mm Thickness Loading 25 Kg./Mtr. ( Sumip coromandak Eircon Satyam -composite Make or equivalent make app by engineer in charge subject to above specification)</t>
    </r>
  </si>
  <si>
    <t>For installation Tunel &amp; near the admin building for proper cabling/dressing at both toll Plaza</t>
  </si>
  <si>
    <r>
      <rPr>
        <b/>
        <sz val="10"/>
        <rFont val="Source Sans Pro"/>
        <family val="2"/>
      </rPr>
      <t xml:space="preserve">8 SWG GI Earthing Wire 
</t>
    </r>
    <r>
      <rPr>
        <sz val="9"/>
        <rFont val="Source Sans Pro"/>
        <family val="2"/>
      </rPr>
      <t>upply &amp; Laying Hot Deep 8 swg GI earth wire in horizontal or vertical run in ground/surface/recess including riveting soldering saddles making connection etc. as required. from Street Light Pole to pole connection &amp; laying with Existing Armoured cable</t>
    </r>
  </si>
  <si>
    <t xml:space="preserve">For all existing Pole earthing , Panel, &amp; highmat earthing </t>
  </si>
  <si>
    <r>
      <rPr>
        <b/>
        <sz val="9"/>
        <rFont val="Source Sans Pro"/>
        <family val="2"/>
      </rPr>
      <t xml:space="preserve"> 200A 415 Volts TPN Rewireable Cut-Out fuse units with mounting Bracket</t>
    </r>
    <r>
      <rPr>
        <sz val="9"/>
        <rFont val="Source Sans Pro"/>
        <family val="2"/>
      </rPr>
      <t xml:space="preserve">
Supplying, Installing, Testing &amp; Commissioning (SITC) of TPN Rewireable Switch Fuse Unit, rated 200 Ampere, 415 Volt AC, 50 Hz, 3-Phase, 3-Pole, complete with MS mounting bracket and accessories, suitable for outdoor highway street lighting application. The unit shall be installed after the energy meter and before the street light feeder pillar panel, complete in all respects as per specifications and site requirements.Quick make and break operation
Enclosure made of CRCA sheet steel, duly pre-treated and powder coated, Hard bright tin-plated copper contacts for 
Terminals suitable for Aluminium and Copper conductors, Porcelain fuse carriers with fully shrouded live parts, Door interlocking facility provided for safety, Knock-outs provided at top, bottom and rear sides for cable entry
Separate fuse and terminal block arrangement, Adequate internal space for wiring and maintenance
PVC gasket provided for weather-proof sealing, MS mounting bracket complete with clamps, nuts and bolts</t>
    </r>
  </si>
  <si>
    <t>The quantity is considered approximate and will be installed only if required, based on the site conditions at the time of work execution. It will be installed after energy meter &amp; before load or Fedeer pillar Panel</t>
  </si>
  <si>
    <t>Total</t>
  </si>
  <si>
    <t>Location for installation of Main Feeder Pillar cum timer Control Panel  for Street Light &amp; Highmast</t>
  </si>
  <si>
    <t>SR NO</t>
  </si>
  <si>
    <t>Equipment Name</t>
  </si>
  <si>
    <t>Chainage</t>
  </si>
  <si>
    <t>Qty</t>
  </si>
  <si>
    <t>Street Light &amp; Highmast</t>
  </si>
  <si>
    <t>Panel Rusted &amp; Damaged</t>
  </si>
  <si>
    <t>Street Light</t>
  </si>
  <si>
    <t>Not Available</t>
  </si>
  <si>
    <t>Highmast</t>
  </si>
  <si>
    <t>LED STREET LIGHT</t>
  </si>
  <si>
    <t>HPSV STREET LIGHT</t>
  </si>
  <si>
    <t>(Annexure-42b)</t>
  </si>
  <si>
    <t>TIMERS, CONTACTORS, MCB, MCCB</t>
  </si>
  <si>
    <t>S. No.</t>
  </si>
  <si>
    <t>Side</t>
  </si>
  <si>
    <t>Location</t>
  </si>
  <si>
    <t>Highmast/
Street Light</t>
  </si>
  <si>
    <t>Timer</t>
  </si>
  <si>
    <t>LHS</t>
  </si>
  <si>
    <t>Truck Layby</t>
  </si>
  <si>
    <t>Shoulder</t>
  </si>
  <si>
    <t>Faridpur Toll Plaza</t>
  </si>
  <si>
    <t>RHS</t>
  </si>
  <si>
    <t>-</t>
  </si>
  <si>
    <t>Median</t>
  </si>
  <si>
    <t>MCW</t>
  </si>
  <si>
    <t>Maigalganj Toll Plaza</t>
  </si>
  <si>
    <t>Total Sum</t>
  </si>
  <si>
    <t>Spare</t>
  </si>
  <si>
    <t>Note:- All necessary contactors, timers, MCBs, etc., have been replaced by the departmental team. The quantities specified in the BOQ are estimates; they will be considered for billing only if installed by the vendor based on actual site requirements during the execution of the work.</t>
  </si>
  <si>
    <t>MCCB 100A</t>
  </si>
  <si>
    <t xml:space="preserve">MCB 6A-25A 1 Pole </t>
  </si>
  <si>
    <t>Village Name</t>
  </si>
  <si>
    <t>Description</t>
  </si>
  <si>
    <t>Total no of Pole</t>
  </si>
  <si>
    <t>Total No of Fixture</t>
  </si>
  <si>
    <t xml:space="preserve">From </t>
  </si>
  <si>
    <t>To</t>
  </si>
  <si>
    <t>Length in Mtr</t>
  </si>
  <si>
    <t>Kesharpur
Truck Lay By</t>
  </si>
  <si>
    <t>Truck Lay By</t>
  </si>
  <si>
    <t>Toll Plaza</t>
  </si>
  <si>
    <t>Faridpur Bypass Bareilly</t>
  </si>
  <si>
    <t>NEAR GURUDWARA FARIDPUR</t>
  </si>
  <si>
    <t>Faridpur Bareilly</t>
  </si>
  <si>
    <t>NEELAM VENEER, Tisuwa</t>
  </si>
  <si>
    <t>Uchesiya Mod Fatehganj Purbi
Near Gupta Restourent</t>
  </si>
  <si>
    <t>Fatehganj Purbi</t>
  </si>
  <si>
    <t>Shalpur Navdia ROB</t>
  </si>
  <si>
    <t>Katara Chauraha LHS</t>
  </si>
  <si>
    <t>Katara Chauraha RHS</t>
  </si>
  <si>
    <t>Mansoorpur
Tilhar Cut</t>
  </si>
  <si>
    <t>Tilahar LHS</t>
  </si>
  <si>
    <t>Tilahar RHS</t>
  </si>
  <si>
    <t>Tilhar City Rd
Truck Lay By</t>
  </si>
  <si>
    <t>Banthara</t>
  </si>
  <si>
    <t>Bareilly Mod LHS</t>
  </si>
  <si>
    <t>Bareilly Mod RHS</t>
  </si>
  <si>
    <t>Near BHARAT DHABA BRIDGE
LHS</t>
  </si>
  <si>
    <t>Roza Bypass RHS</t>
  </si>
  <si>
    <t xml:space="preserve"> NEAR DOON SCHOOL LHS, Ahmadpur Niwazpur</t>
  </si>
  <si>
    <t xml:space="preserve"> NEAR DOON SCHOOL RHS Ahmadpur Niwazpur</t>
  </si>
  <si>
    <t>Honda Colony, Roza - 2 LHS Mandi Marg</t>
  </si>
  <si>
    <t>Kuda Plant, Roza -1 RHS Mandi Marg</t>
  </si>
  <si>
    <t>ROB RAILWAY CROSSING, LHS</t>
  </si>
  <si>
    <t>Jamuhi, Shajahanpur Rd</t>
  </si>
  <si>
    <t>Barkheriya Jat</t>
  </si>
  <si>
    <t>Highmast RHS</t>
  </si>
  <si>
    <t>Chhapartala</t>
  </si>
  <si>
    <t>Toll Plaza Maigalganj</t>
  </si>
  <si>
    <t>Aurangabad / Maigalganj Bypass</t>
  </si>
  <si>
    <t>Neri, Maholi</t>
  </si>
  <si>
    <t>Bhudiya PO Kachuri, Sitapur</t>
  </si>
  <si>
    <t>Badagaon Maholi</t>
  </si>
  <si>
    <t>Maholi LHS</t>
  </si>
  <si>
    <t>Maholi RHS</t>
  </si>
  <si>
    <t>RICHHAI 
CHAURAHA</t>
  </si>
  <si>
    <t>Hempur ROB RHS</t>
  </si>
  <si>
    <t>Hempur ROB LHS</t>
  </si>
  <si>
    <t>Katili Bridge
 LHS</t>
  </si>
  <si>
    <t>PAPER MILL BRIDGE II, KATILI RHS</t>
  </si>
  <si>
    <t xml:space="preserve">Naveen Chowk, OVER 
BRIDGE </t>
  </si>
  <si>
    <t>ROTI GODAM KANWAKHEDA</t>
  </si>
  <si>
    <t>Bahuguda Chauraha Bridge</t>
  </si>
  <si>
    <t>kamta sariya-1</t>
  </si>
  <si>
    <t>kamta sariya-2</t>
  </si>
  <si>
    <t>Total SUM</t>
  </si>
  <si>
    <t>10.0 Sq.mm 3 core &amp; 4 core XLPE Aluminium Armoured Cable</t>
  </si>
  <si>
    <r>
      <rPr>
        <b/>
        <sz val="8"/>
        <rFont val="Arial"/>
        <family val="2"/>
      </rPr>
      <t>Sr No</t>
    </r>
  </si>
  <si>
    <t>Equipment</t>
  </si>
  <si>
    <t>Backup</t>
  </si>
  <si>
    <r>
      <rPr>
        <b/>
        <sz val="8"/>
        <rFont val="Arial"/>
        <family val="2"/>
      </rPr>
      <t>Power Source</t>
    </r>
  </si>
  <si>
    <r>
      <rPr>
        <b/>
        <sz val="8"/>
        <rFont val="Arial"/>
        <family val="2"/>
      </rPr>
      <t>Connection Load
Requirement</t>
    </r>
  </si>
  <si>
    <t>ATMS Location</t>
  </si>
  <si>
    <t xml:space="preserve">Location of Existing Connection </t>
  </si>
  <si>
    <t xml:space="preserve">Distance from Existing Connection </t>
  </si>
  <si>
    <t>Distance From Existing Connection under 100 mtr</t>
  </si>
  <si>
    <t>Distance B/W 100 - 450 mtr for cable laying</t>
  </si>
  <si>
    <t>Distance above the 450 mtr for new connection considering</t>
  </si>
  <si>
    <t xml:space="preserve">Cable will be laid by Agency +Extra ROW to Median </t>
  </si>
  <si>
    <t>10.0 Sq.mm XLPE Aluminium Armoured Cable</t>
  </si>
  <si>
    <t>Existing Connection taken for the Equipment</t>
  </si>
  <si>
    <t>TMCS</t>
  </si>
  <si>
    <t>6hrs</t>
  </si>
  <si>
    <r>
      <rPr>
        <b/>
        <sz val="8"/>
        <rFont val="Arial"/>
        <family val="2"/>
      </rPr>
      <t>Solar with Raw Power</t>
    </r>
  </si>
  <si>
    <t>1KVA</t>
  </si>
  <si>
    <t>LED Street Light</t>
  </si>
  <si>
    <t>The cable laying work for ATMS equipment falls under the scope of the ATMS agency. The fixed distance under the agency’s scope has not yet been finalized. As per the email received from the agency and the instructions from our ATMS team, a length of 100 meters has been considered as fixed under the agency’s scope. Based on this, the average cable length has been calculated for the balance length, which will fall under the scope of NHIT, while at the same locations, 100 meters of cable length will remain under the agency’s scope.</t>
  </si>
  <si>
    <t>2KVA</t>
  </si>
  <si>
    <t>HPSV Street Light</t>
  </si>
  <si>
    <t>Solar with Raw Power</t>
  </si>
  <si>
    <t>24hrs</t>
  </si>
  <si>
    <r>
      <rPr>
        <b/>
        <sz val="8"/>
        <rFont val="Arial"/>
        <family val="2"/>
      </rPr>
      <t>Only Solar power</t>
    </r>
  </si>
  <si>
    <t>NA</t>
  </si>
  <si>
    <t>VMS</t>
  </si>
  <si>
    <r>
      <rPr>
        <b/>
        <sz val="8"/>
        <rFont val="Arial"/>
        <family val="2"/>
      </rPr>
      <t>L VMS</t>
    </r>
  </si>
  <si>
    <t>New Proposed VADS</t>
  </si>
  <si>
    <t>VIDS/PTZ Camera</t>
  </si>
  <si>
    <t>VASD</t>
  </si>
  <si>
    <t>2kva</t>
  </si>
  <si>
    <t>highmast Connection Pending</t>
  </si>
  <si>
    <t>VMS connection Pending</t>
  </si>
  <si>
    <t>VIDES</t>
  </si>
  <si>
    <t>LED Street Light connection Pending</t>
  </si>
  <si>
    <t>ATMS</t>
  </si>
  <si>
    <t>M-VMS</t>
  </si>
  <si>
    <t>5KVA</t>
  </si>
  <si>
    <t>Total Length in Mtr</t>
  </si>
  <si>
    <t>20 % Exta Lenght 
(if the agency is not able to provide cable above 100 Mtr)</t>
  </si>
  <si>
    <t>Total Cable for ATMS supply</t>
  </si>
  <si>
    <t>For Both Toll, Trucklay rest room, toilet room &amp;  admin Building from main electrical Panel</t>
  </si>
  <si>
    <t>Total Length of required cable in Mtr</t>
  </si>
  <si>
    <t>MCB 1 Pole</t>
  </si>
  <si>
    <t>MCB 63A, 4 Pole</t>
  </si>
  <si>
    <t>Contactor</t>
  </si>
  <si>
    <t>Motor</t>
  </si>
  <si>
    <t>Chain</t>
  </si>
  <si>
    <t>Major requirement of one Pole MCB required for all existing 699 No's LED light fixture (263.000, 290.600, 306.100, 314.640, 348.600, 370.700, 382.750, 403.400, 403.650, 413.850, 416.750) &amp; othar all location where HPSV Light available &amp; at toll plaza if required</t>
  </si>
  <si>
    <t>Details for Laying of DWC HDPE Pipe for highway street Light &amp; Toll Plaza</t>
  </si>
  <si>
    <t>DWC HDPE Pipe 63 mm</t>
  </si>
  <si>
    <t>Faridpur Toll
 Highmast A1 Side</t>
  </si>
  <si>
    <t>Faridpur Toll
Toll Highmast A2 Side</t>
  </si>
  <si>
    <t>Faridpur Tiraha</t>
  </si>
  <si>
    <t>From Transfor to VUP</t>
  </si>
  <si>
    <t xml:space="preserve">DWC HDPE PIPE 100 mm Dia (OD-100 mm &amp; ID-90 mm nominal) </t>
  </si>
  <si>
    <t>It has been considered to lay a 100 mm dia. HDPE pipe from the ROW Main Feeder Pillar to the median of the VUP for the street lighting cable.</t>
  </si>
  <si>
    <t>Location for Providing &amp; Laying of Aluminium Armoured Cable for Highway street Light, ATMS &amp; Toll plaza Cable Renovation</t>
  </si>
  <si>
    <t>Al. Armoured cable 4X16 Sq , mm for pole to Cable replacement</t>
  </si>
  <si>
    <t>Al. Armoured cable 4X25 Sq , mm from Feeder Pillar to First Pole &amp; Cable renovation at Toll Plaza</t>
  </si>
  <si>
    <t>Al. Armoured cable 3.5X50 Sq , mm from Transformer to Fedder Pillar</t>
  </si>
  <si>
    <t>Al. Armoured cable 3.5X70 Sq , mm from Transformer to Fedder Pillar</t>
  </si>
  <si>
    <t>Over head cable installed at side for street light &amp; Required to Replace the existing overhead unarmoured cable with a suitably rated underground cable due to inadequate load-carrying capacity.</t>
  </si>
  <si>
    <t>In Place of damaged cable replacement</t>
  </si>
  <si>
    <t>Cable required at the toll plaza for renovation work, as per the connected load and site conditions.</t>
  </si>
  <si>
    <t>Gausganj Sarai
near Khandelwal Oils</t>
  </si>
  <si>
    <t>The existing unarmoured cables installed between the poles are incapable of carrying the electrical load of the street lights.</t>
  </si>
  <si>
    <t>HIGHMAST LHS</t>
  </si>
  <si>
    <t>For replacement of service cable from the transformer to to the feeder pillar to prevent overheating.</t>
  </si>
  <si>
    <t>PANAI CHAURAHA</t>
  </si>
  <si>
    <t>Udaypur, JB Ganj</t>
  </si>
  <si>
    <t>Highmast BHS</t>
  </si>
  <si>
    <t>Pihani Mod</t>
  </si>
  <si>
    <t>Aurangabad Khiri</t>
  </si>
  <si>
    <t>Maigalganj Toll, Highmast Sitapur Side</t>
  </si>
  <si>
    <t>Rahjaniya,
Maigalganj</t>
  </si>
  <si>
    <t xml:space="preserve">Maholi, Sitapur </t>
  </si>
  <si>
    <t>Hempur Highmast</t>
  </si>
  <si>
    <t>Kashiram Colony, Sitapur</t>
  </si>
  <si>
    <t>Naveen Chowk Highmast</t>
  </si>
  <si>
    <t>Lal Kurti Road, Sitapur</t>
  </si>
  <si>
    <t xml:space="preserve">Details for Laying of DWC HDPE Pipe for ATMS supply, Toll Electrical </t>
  </si>
  <si>
    <t>Power Source</t>
  </si>
  <si>
    <t>DWC HDPE Pipe 63 mm in Mtr</t>
  </si>
  <si>
    <t>Status</t>
  </si>
  <si>
    <t>M/O HDD Location</t>
  </si>
  <si>
    <t>Cable Provide</t>
  </si>
  <si>
    <t>OK</t>
  </si>
  <si>
    <t>Camera Pending</t>
  </si>
  <si>
    <t>Total length for Laying of DWC HDPE Pipe for highway street Light &amp; Toll Plaza</t>
  </si>
  <si>
    <t>spare if any require at any Location</t>
  </si>
  <si>
    <t>HDD Work With 100 mm Dia PN6-8 grade HDPE Pipe for Toll plaza cable renovation work</t>
  </si>
  <si>
    <t>HDD work Required for</t>
  </si>
  <si>
    <t>HDD Work with 100 mm HDPE Pipe in Mtr</t>
  </si>
  <si>
    <t>Faridpur</t>
  </si>
  <si>
    <t>For weigh bridge</t>
  </si>
  <si>
    <t>266.580
LHS</t>
  </si>
  <si>
    <t>266.580
RHS</t>
  </si>
  <si>
    <t>With BHS electrical Chamber</t>
  </si>
  <si>
    <t>For Highmast &amp; Weigh</t>
  </si>
  <si>
    <t>266.790
LHS</t>
  </si>
  <si>
    <t>without Chamber</t>
  </si>
  <si>
    <t>Highmast Supply</t>
  </si>
  <si>
    <t>266.760
LHS</t>
  </si>
  <si>
    <t>266.760
RHS</t>
  </si>
  <si>
    <t>For damaged Cable replacement</t>
  </si>
  <si>
    <t>Toll building &amp; Tunel Supply</t>
  </si>
  <si>
    <t>Electrical Building</t>
  </si>
  <si>
    <t>admin building near Tunel</t>
  </si>
  <si>
    <t>The laying is to be carried out from chamber to chamber at intervals of 30–35 meters. With 2 set Pipe</t>
  </si>
  <si>
    <t>For RHS TMS equipment</t>
  </si>
  <si>
    <t>266.920
LHS</t>
  </si>
  <si>
    <t>266.920
RHS</t>
  </si>
  <si>
    <t>For Spare supply cable laying for RHS with both side chamber in Set</t>
  </si>
  <si>
    <t>267.020
LHS</t>
  </si>
  <si>
    <t>Maigalganj</t>
  </si>
  <si>
    <t>371.740
LHS</t>
  </si>
  <si>
    <t>371.740
RHS</t>
  </si>
  <si>
    <t>371.960
LHS</t>
  </si>
  <si>
    <t>371.935
LHS</t>
  </si>
  <si>
    <t>371.935
RHS</t>
  </si>
  <si>
    <t>372.120
LHS</t>
  </si>
  <si>
    <t>372.120
RHS</t>
  </si>
  <si>
    <t>372.360
LHS</t>
  </si>
  <si>
    <t>372.360
RHS</t>
  </si>
  <si>
    <t>HDD Work With 100 mm Dia PN6-8 grade HDPE Pipe for ATMs &amp; Electrical Damaged cable replacement at site</t>
  </si>
  <si>
    <t>HDPE Pipe Size</t>
  </si>
  <si>
    <t>HDD Work with 63 mm HDPE Pipe in Mtr</t>
  </si>
  <si>
    <t>63mm</t>
  </si>
  <si>
    <t>For street Light Panel</t>
  </si>
  <si>
    <t>100 mm</t>
  </si>
  <si>
    <t xml:space="preserve">For LED street Light </t>
  </si>
  <si>
    <t>For Highmast Supply</t>
  </si>
  <si>
    <t>100mm</t>
  </si>
  <si>
    <t>407+650</t>
  </si>
  <si>
    <t xml:space="preserve">For street Light </t>
  </si>
  <si>
    <t>Construction of Electrical Chamber for Both Toll Plaza from Electrical Building to near Tunel of Admin Building</t>
  </si>
  <si>
    <t>Toll Plaza name</t>
  </si>
  <si>
    <t>Qty in No's</t>
  </si>
  <si>
    <t>For Highmast &amp; Weigh Bridge</t>
  </si>
  <si>
    <t>LHS ROW</t>
  </si>
  <si>
    <t>RHS ROW</t>
  </si>
  <si>
    <t>The chamber will be constructed after the HDD work is completed.</t>
  </si>
  <si>
    <t>Toll Spare Supply</t>
  </si>
  <si>
    <t>for 11 KVA supllly</t>
  </si>
  <si>
    <t>VCB/HT Meter room</t>
  </si>
  <si>
    <t>electrical building</t>
  </si>
  <si>
    <t>The chamber will be constructed during the laying of HDPE pipe.</t>
  </si>
  <si>
    <t>Faridpur Toll Plaza building &amp; Tunnel Supply</t>
  </si>
  <si>
    <t>Near Tunel</t>
  </si>
  <si>
    <t>For Highmast</t>
  </si>
  <si>
    <t>Maigalganj Toll Plaza building &amp; Tunnel Supply</t>
  </si>
  <si>
    <t>Details of Earthing for Street Light Pole, Highmast Pole, Fedder pillar, &amp; Highmast Panel</t>
  </si>
  <si>
    <t>Total No of Pole</t>
  </si>
  <si>
    <t>Total no of Highmast</t>
  </si>
  <si>
    <t>Earthing Qty.
for street Light</t>
  </si>
  <si>
    <t>Earthing Qty.
Street Light feeder &amp; Panel Panel</t>
  </si>
  <si>
    <t>Earthing Qty.
for Highmast Pole</t>
  </si>
  <si>
    <t>Earthing Qty.
for Highmast Panel</t>
  </si>
  <si>
    <t>8 Swg GI Wire Pole to Pole Length in Mtr</t>
  </si>
  <si>
    <t>8 Swg GI Wire from Feeder Pillar to First Pole Length in Mtr</t>
  </si>
  <si>
    <t>Truck Lay by</t>
  </si>
  <si>
    <t>Toll Plaza Permises</t>
  </si>
  <si>
    <t>Junction RHS</t>
  </si>
  <si>
    <t>Flyover/VUP</t>
  </si>
  <si>
    <t>Kshatripati Shiva Ji inter collage</t>
  </si>
  <si>
    <t>NEELAM VENEER, Stiswa</t>
  </si>
  <si>
    <t>Flyover/ROB</t>
  </si>
  <si>
    <t>Katara</t>
  </si>
  <si>
    <t>Tilahar BHS</t>
  </si>
  <si>
    <t>Junction LHS</t>
  </si>
  <si>
    <t>Bareilly Mod BHS</t>
  </si>
  <si>
    <t>Near BHARAT DHABA BRIDGE
BHS</t>
  </si>
  <si>
    <t>ATSALIYA LHS</t>
  </si>
  <si>
    <t>Junction
RHS</t>
  </si>
  <si>
    <t xml:space="preserve"> NEAR DOON SCHOOL BHS, Ahmadpur Niwazpur</t>
  </si>
  <si>
    <t>Junction
LHS</t>
  </si>
  <si>
    <t>Uncholia,, Gurudwara</t>
  </si>
  <si>
    <t>Udaypur, JB Ganj
Khad Godam</t>
  </si>
  <si>
    <t>Hariyali mod</t>
  </si>
  <si>
    <t>Chapartala, Near Toll</t>
  </si>
  <si>
    <t>Maholi BHS</t>
  </si>
  <si>
    <t>Street Light MEDIAN</t>
  </si>
  <si>
    <t>ROB</t>
  </si>
  <si>
    <t>Katili Bridge
 BHS</t>
  </si>
  <si>
    <t>Naveen Chowk, VUP</t>
  </si>
  <si>
    <t>VOP</t>
  </si>
  <si>
    <t>Total no of Earthing for Street Light Pole, Highmast Pole, Fedder pillar, &amp; Highmast Panel</t>
  </si>
  <si>
    <t>Earthing Work at Both Toll Plaza</t>
  </si>
  <si>
    <t>Earthing Eaquipment Name</t>
  </si>
  <si>
    <t>Type of earthing</t>
  </si>
  <si>
    <t>Qty of 
GI Earthing
 in No's</t>
  </si>
  <si>
    <t>Qty of 
Cu Earthing
 in No's</t>
  </si>
  <si>
    <t>Qty of 
GI Strip 
in Mtr</t>
  </si>
  <si>
    <t>Qty of 
Cu Strip 
in Mtr</t>
  </si>
  <si>
    <t>Qty of 
Cu insulated Cable 70 Sq mm 
in Mtr</t>
  </si>
  <si>
    <t>Qty of 
Cu insulated Wire 4 Sq mm 
in Mtr</t>
  </si>
  <si>
    <t>GI wire</t>
  </si>
  <si>
    <t>Transformer Neautral earthing Earthing</t>
  </si>
  <si>
    <t>Copper Chemical Electrode</t>
  </si>
  <si>
    <t>Transformer Body earthing Earthing</t>
  </si>
  <si>
    <t>GI Chemical Electrode</t>
  </si>
  <si>
    <t>Cubical Energy Meter Body Earthing</t>
  </si>
  <si>
    <t>11 KVA VCB Panel Panel Body Earthing</t>
  </si>
  <si>
    <t>250 KVA Stabilizer Body Earthing</t>
  </si>
  <si>
    <t>AMF/LTDB/APFC Panel Body Earthing</t>
  </si>
  <si>
    <t>DG-1 Neutral Earthing</t>
  </si>
  <si>
    <t>DG-2 Neutral Earthing</t>
  </si>
  <si>
    <t>DG-1 Body Earthing</t>
  </si>
  <si>
    <t>DG-2 Body Earthing</t>
  </si>
  <si>
    <t>Admin Buiding earthing</t>
  </si>
  <si>
    <t xml:space="preserve"> LA Earthing of Electrical Building</t>
  </si>
  <si>
    <t>Highmast Pole &amp; Panel Body Earthing</t>
  </si>
  <si>
    <t>Weight Bridge building &amp; SPD LHS</t>
  </si>
  <si>
    <t>Weight Bridge building &amp; SPD RHS</t>
  </si>
  <si>
    <t>For site panel &amp; highmast Pole</t>
  </si>
  <si>
    <t>TOTAL</t>
  </si>
  <si>
    <t>Location of Damaged Pole</t>
  </si>
  <si>
    <t>Sr. No.</t>
  </si>
  <si>
    <t>Arm Type</t>
  </si>
  <si>
    <t>Foundation/
Bracket</t>
  </si>
  <si>
    <t>QTY of Damaged Pole</t>
  </si>
  <si>
    <t>Damaged Pole Availavle at Site</t>
  </si>
  <si>
    <t>Photo</t>
  </si>
  <si>
    <t>273+850</t>
  </si>
  <si>
    <t>Double Arm</t>
  </si>
  <si>
    <t>Foundation</t>
  </si>
  <si>
    <t/>
  </si>
  <si>
    <t>005 Reshambaag Near Katra Raod, Bareilly Reshambaag, near Katra Raod, Bakainiya, Uttar Pradesh 243503</t>
  </si>
  <si>
    <t>Pole &amp; Foundation Damaged</t>
  </si>
  <si>
    <t>273+880</t>
  </si>
  <si>
    <t>274+000</t>
  </si>
  <si>
    <t>274+220</t>
  </si>
  <si>
    <t>NH 30, Bakainiya, Uttar Pradesh 243503</t>
  </si>
  <si>
    <t>277+600</t>
  </si>
  <si>
    <t>NH 730C, Bhagwanpur Phulwa, Uttar Pradesh 243503</t>
  </si>
  <si>
    <t>278+120</t>
  </si>
  <si>
    <t>Bhagwanpur Phulwa, Uttar Pradesh 243503</t>
  </si>
  <si>
    <t>282+100</t>
  </si>
  <si>
    <t>288+150</t>
  </si>
  <si>
    <t>Fatehganj Purvi, Uttar Pradesh 243506</t>
  </si>
  <si>
    <t>Pole Damaged</t>
  </si>
  <si>
    <t>288+125</t>
  </si>
  <si>
    <t>288+100</t>
  </si>
  <si>
    <t>288+075</t>
  </si>
  <si>
    <t>290+660</t>
  </si>
  <si>
    <t>Single Arm</t>
  </si>
  <si>
    <t>Bracket</t>
  </si>
  <si>
    <t>NH 730C, Heerpur, Uttar Pradesh 242301</t>
  </si>
  <si>
    <t>Pole Lay down due to bracket damaged</t>
  </si>
  <si>
    <t>290+000</t>
  </si>
  <si>
    <t>01, Main Market Fatehganj Eest 01, Main Market, Eest, Fatehganj, Heerpur, Uttar Pradesh 242301</t>
  </si>
  <si>
    <t>290+100</t>
  </si>
  <si>
    <t>290+440</t>
  </si>
  <si>
    <t>290+600</t>
  </si>
  <si>
    <t>Pole collaps due to storm</t>
  </si>
  <si>
    <t>290+800</t>
  </si>
  <si>
    <t>303+370</t>
  </si>
  <si>
    <t>G T Road, Tilhar 242301</t>
  </si>
  <si>
    <t>Pole Collaps</t>
  </si>
  <si>
    <t>303+395</t>
  </si>
  <si>
    <t>303+540</t>
  </si>
  <si>
    <t>Mustafabad Urf Bhureli, Uttar Pradesh 242307</t>
  </si>
  <si>
    <t>303+565</t>
  </si>
  <si>
    <t>303+640</t>
  </si>
  <si>
    <t>Tilhar City Rd, Mansoorpur, Tilhar, Uttar Pradesh 242307</t>
  </si>
  <si>
    <t>303+320</t>
  </si>
  <si>
    <t>303+350</t>
  </si>
  <si>
    <t>305+850</t>
  </si>
  <si>
    <t>NH30 bypass chauraha, Tilhar, Uttar Pradesh 242307</t>
  </si>
  <si>
    <t>314+600</t>
  </si>
  <si>
    <t>WRF8+65 Railway Crossing Flyover, Banthara, Uttar Pradesh 242307</t>
  </si>
  <si>
    <t>Bracket Pole Damaged</t>
  </si>
  <si>
    <t>337+020</t>
  </si>
  <si>
    <t>NH24, Doraha, Jamuka, Uttar Pradesh 242306</t>
  </si>
  <si>
    <t>348+600</t>
  </si>
  <si>
    <t>357+900</t>
  </si>
  <si>
    <t>358+100</t>
  </si>
  <si>
    <t>358+420</t>
  </si>
  <si>
    <t>363+400</t>
  </si>
  <si>
    <t>Mahmoodpur Saraiyan</t>
  </si>
  <si>
    <t>369+820</t>
  </si>
  <si>
    <t>Chhapartala, Maigalganj</t>
  </si>
  <si>
    <t>370+200</t>
  </si>
  <si>
    <t>370+700</t>
  </si>
  <si>
    <t>376+800</t>
  </si>
  <si>
    <t>Maigalganj -Aurangabaad Bypass</t>
  </si>
  <si>
    <t>377+000</t>
  </si>
  <si>
    <t>377+350</t>
  </si>
  <si>
    <t>Neri</t>
  </si>
  <si>
    <t>387+800</t>
  </si>
  <si>
    <t xml:space="preserve">Bhudiya PO Kachuri, </t>
  </si>
  <si>
    <t>392+380</t>
  </si>
  <si>
    <t>Maholi Bridge</t>
  </si>
  <si>
    <t>392+400</t>
  </si>
  <si>
    <t>392+470</t>
  </si>
  <si>
    <t>392+600</t>
  </si>
  <si>
    <t>401+600</t>
  </si>
  <si>
    <t>Bagaha</t>
  </si>
  <si>
    <t>403+100</t>
  </si>
  <si>
    <t>Differencial</t>
  </si>
  <si>
    <t>403+125</t>
  </si>
  <si>
    <t>403+200 - 403+600</t>
  </si>
  <si>
    <t>402+95</t>
  </si>
  <si>
    <t>417+400</t>
  </si>
  <si>
    <t>418+650</t>
  </si>
  <si>
    <t>Copper Flexi Cable 3X1.5 Sq. mm 
Supply &amp; Installation of 3Cx1.5 sq. Cu Flexible FRLS Wire for connection of light fitting. ( From Pole Junction Box to light fixtures)</t>
  </si>
  <si>
    <t>Total No of Light Fixture</t>
  </si>
  <si>
    <t xml:space="preserve">Copper Flexi Cable 3X1.5 Sq. mm </t>
  </si>
  <si>
    <t>Spare for toll &amp; Site For installation</t>
  </si>
  <si>
    <t>Damaged Arm &amp; Missing Light Details</t>
  </si>
  <si>
    <t>Sr.No</t>
  </si>
  <si>
    <t>Damaged Arm</t>
  </si>
  <si>
    <t>Missing Light</t>
  </si>
  <si>
    <t>274+280</t>
  </si>
  <si>
    <t>Pole arm damage</t>
  </si>
  <si>
    <t>303+580</t>
  </si>
  <si>
    <t>0, Tilhar, Uttar Pradesh 242307</t>
  </si>
  <si>
    <t>329+660 
to
330 +00</t>
  </si>
  <si>
    <t>Flexi Arm</t>
  </si>
  <si>
    <t>Hardoi Bypass, Saraikaiyan, Shahjahanpur, Uttar Pradesh 242406</t>
  </si>
  <si>
    <t>1 Arm missing
3 light missing 
R H S</t>
  </si>
  <si>
    <t>329+840</t>
  </si>
  <si>
    <t>Bypass churaha hardoi, Shahjahanpur Bypass Rd, Shahjahanpur, Uttar Pradesh 242406</t>
  </si>
  <si>
    <t>2 Arm missing</t>
  </si>
  <si>
    <t>331+900</t>
  </si>
  <si>
    <t>Differencial Arm</t>
  </si>
  <si>
    <t>05, Roza, Ahmadpur Niwazpur, Shahjahanpur, Uttar Pradesh 242406</t>
  </si>
  <si>
    <t>1 light missing</t>
  </si>
  <si>
    <t>383+350</t>
  </si>
  <si>
    <t xml:space="preserve">Required Total installation of 200 W LED Light fixture in place of 400W HPSV </t>
  </si>
  <si>
    <t>Division</t>
  </si>
  <si>
    <t>Connection No.</t>
  </si>
  <si>
    <t>Meter Sr No</t>
  </si>
  <si>
    <t>Sanction Load</t>
  </si>
  <si>
    <t>No Of Existiong Pole</t>
  </si>
  <si>
    <t>Light Fixture Watt</t>
  </si>
  <si>
    <t>Total No Required 200 W LED Light Fixture</t>
  </si>
  <si>
    <t>Double/Differential  Arm</t>
  </si>
  <si>
    <t>EDD-BAREILLY-II</t>
  </si>
  <si>
    <t>20 KW</t>
  </si>
  <si>
    <t>23 KW</t>
  </si>
  <si>
    <t>0225766798</t>
  </si>
  <si>
    <t>10 KW</t>
  </si>
  <si>
    <t>28 KW</t>
  </si>
  <si>
    <t>Connection ID NA</t>
  </si>
  <si>
    <t>SS21684963</t>
  </si>
  <si>
    <t>8574560</t>
  </si>
  <si>
    <t>15 KW</t>
  </si>
  <si>
    <t>TILHAR</t>
  </si>
  <si>
    <t>2333972
AL2716531</t>
  </si>
  <si>
    <t>30 KW</t>
  </si>
  <si>
    <t>01504441
'01504442</t>
  </si>
  <si>
    <t>35 KW</t>
  </si>
  <si>
    <t>9084719
9084801</t>
  </si>
  <si>
    <t>01504290</t>
  </si>
  <si>
    <t xml:space="preserve"> EDD I SHAHJAHANPUR</t>
  </si>
  <si>
    <t>21012086
21012085</t>
  </si>
  <si>
    <t xml:space="preserve"> 20 kW</t>
  </si>
  <si>
    <t>EDD-II, Bahadurganj,
Shajhanpur</t>
  </si>
  <si>
    <t>X2333856</t>
  </si>
  <si>
    <t xml:space="preserve"> 30 kW</t>
  </si>
  <si>
    <t>X2333991</t>
  </si>
  <si>
    <t>30 kW</t>
  </si>
  <si>
    <t>X2333951</t>
  </si>
  <si>
    <t>bill X2333925/
in meter X2333825</t>
  </si>
  <si>
    <t>X2734098</t>
  </si>
  <si>
    <t>0539919387</t>
  </si>
  <si>
    <t>X2333876</t>
  </si>
  <si>
    <t>0851833728</t>
  </si>
  <si>
    <t>X2333752</t>
  </si>
  <si>
    <t>CA0067214</t>
  </si>
  <si>
    <t>EDD-II 
Mohammadi</t>
  </si>
  <si>
    <t>01498184</t>
  </si>
  <si>
    <t>Shahabad, Hardoi</t>
  </si>
  <si>
    <t>0277502983</t>
  </si>
  <si>
    <t>new found</t>
  </si>
  <si>
    <t>AL2790038</t>
  </si>
  <si>
    <t>01498208
AL2789021</t>
  </si>
  <si>
    <t>EDD-I SITAPUR</t>
  </si>
  <si>
    <t>0007078076</t>
  </si>
  <si>
    <t>X2332906</t>
  </si>
  <si>
    <t xml:space="preserve"> 40 kW</t>
  </si>
  <si>
    <t>X2332904</t>
  </si>
  <si>
    <t>X2332611</t>
  </si>
  <si>
    <t>0193427051</t>
  </si>
  <si>
    <t>X2332573</t>
  </si>
  <si>
    <t xml:space="preserve"> 30 kVA</t>
  </si>
  <si>
    <t>X2332958</t>
  </si>
  <si>
    <t>X2332947</t>
  </si>
  <si>
    <t>40 kW</t>
  </si>
  <si>
    <t>Bill '01494360
site '01494361</t>
  </si>
  <si>
    <t>20 kW</t>
  </si>
  <si>
    <t>01494362</t>
  </si>
  <si>
    <t>SS21686440</t>
  </si>
  <si>
    <t>SS21686436</t>
  </si>
  <si>
    <t>SS21686437</t>
  </si>
  <si>
    <t>Total No Light Fixture for Replacement</t>
  </si>
  <si>
    <t>Non-working/Damaged Light Fixture</t>
  </si>
  <si>
    <t>Damaged/Non working LED light Fixture</t>
  </si>
  <si>
    <t>Nonworking/Damaged Light fixture Light</t>
  </si>
  <si>
    <t>Due damaged crass barrier in , 5 No.s Pole are collaps &amp; 3 Pole are are collaps in service road .</t>
  </si>
  <si>
    <t>Location for underpass lighting</t>
  </si>
  <si>
    <t>No of Wallmounted light Fixture for installation</t>
  </si>
  <si>
    <t>Faridpur Bypass</t>
  </si>
  <si>
    <t>VUP</t>
  </si>
  <si>
    <t>Wallmounted Light not installed</t>
  </si>
  <si>
    <t>PUP</t>
  </si>
  <si>
    <t>Shalpur Navdia</t>
  </si>
  <si>
    <t>VUP/ROB</t>
  </si>
  <si>
    <t>Bareilly Mod</t>
  </si>
  <si>
    <t>Hardoi Mod</t>
  </si>
  <si>
    <t>New Sattelite Bustand shahjahapur</t>
  </si>
  <si>
    <t>Hathoda, ROB</t>
  </si>
  <si>
    <t>Jamuka, Atsalia</t>
  </si>
  <si>
    <t>Jangbahadurganj</t>
  </si>
  <si>
    <t>Chapartala</t>
  </si>
  <si>
    <t>Hempur</t>
  </si>
  <si>
    <t>Naveen Chowk</t>
  </si>
  <si>
    <t>Location for installation of Highmast Control Panel</t>
  </si>
  <si>
    <t>Highmast Panel</t>
  </si>
  <si>
    <r>
      <rPr>
        <b/>
        <sz val="16"/>
        <rFont val="Calibri"/>
        <family val="1"/>
      </rPr>
      <t>ANNEXURE - B</t>
    </r>
  </si>
  <si>
    <r>
      <rPr>
        <b/>
        <sz val="16"/>
        <rFont val="Arial"/>
        <family val="2"/>
      </rPr>
      <t>Project Name:- Bareilly Sitapur Highway project</t>
    </r>
  </si>
  <si>
    <t>HIGHMAST LOCATION AS PER SITE CONDITION &amp; LUX CALUCLATION_MIN. 40 LUX</t>
  </si>
  <si>
    <r>
      <rPr>
        <b/>
        <sz val="12"/>
        <rFont val="Arial"/>
        <family val="2"/>
      </rPr>
      <t>Type of Luminaries</t>
    </r>
  </si>
  <si>
    <r>
      <rPr>
        <b/>
        <sz val="10"/>
        <rFont val="Arial"/>
        <family val="2"/>
      </rPr>
      <t>S. No.</t>
    </r>
  </si>
  <si>
    <r>
      <rPr>
        <b/>
        <sz val="10"/>
        <rFont val="Arial"/>
        <family val="2"/>
      </rPr>
      <t>Chainage</t>
    </r>
  </si>
  <si>
    <r>
      <rPr>
        <b/>
        <sz val="10"/>
        <rFont val="Arial"/>
        <family val="2"/>
      </rPr>
      <t>Side</t>
    </r>
  </si>
  <si>
    <r>
      <rPr>
        <b/>
        <sz val="10"/>
        <rFont val="Arial"/>
        <family val="2"/>
      </rPr>
      <t>Location</t>
    </r>
  </si>
  <si>
    <r>
      <rPr>
        <b/>
        <sz val="10"/>
        <rFont val="Arial"/>
        <family val="2"/>
      </rPr>
      <t>Highmast</t>
    </r>
  </si>
  <si>
    <r>
      <rPr>
        <b/>
        <sz val="10"/>
        <rFont val="Arial"/>
        <family val="2"/>
      </rPr>
      <t>Type of Bulb</t>
    </r>
  </si>
  <si>
    <r>
      <rPr>
        <b/>
        <sz val="10"/>
        <rFont val="Arial"/>
        <family val="2"/>
      </rPr>
      <t xml:space="preserve">LF48-502-025-57-XX 400W LED
</t>
    </r>
    <r>
      <rPr>
        <b/>
        <sz val="10"/>
        <rFont val="Arial"/>
        <family val="2"/>
      </rPr>
      <t xml:space="preserve">Floodlight - Total
</t>
    </r>
    <r>
      <rPr>
        <b/>
        <sz val="10"/>
        <rFont val="Arial"/>
        <family val="2"/>
      </rPr>
      <t>46000 Lumens</t>
    </r>
  </si>
  <si>
    <r>
      <rPr>
        <b/>
        <sz val="10"/>
        <rFont val="Arial"/>
        <family val="2"/>
      </rPr>
      <t xml:space="preserve">LF48-502-060-57-XX
</t>
    </r>
    <r>
      <rPr>
        <b/>
        <sz val="10"/>
        <rFont val="Arial"/>
        <family val="2"/>
      </rPr>
      <t>400W LED Floodlight - Total 50000 Lumens</t>
    </r>
  </si>
  <si>
    <r>
      <rPr>
        <b/>
        <sz val="10"/>
        <rFont val="Arial"/>
        <family val="2"/>
      </rPr>
      <t>Remarks - Type of Lux Design</t>
    </r>
  </si>
  <si>
    <r>
      <rPr>
        <sz val="10"/>
        <rFont val="Arial MT"/>
        <family val="2"/>
      </rPr>
      <t>270+100</t>
    </r>
  </si>
  <si>
    <r>
      <rPr>
        <sz val="10"/>
        <rFont val="Arial MT"/>
        <family val="2"/>
      </rPr>
      <t>LHS</t>
    </r>
  </si>
  <si>
    <r>
      <rPr>
        <sz val="10"/>
        <rFont val="Arial MT"/>
        <family val="2"/>
      </rPr>
      <t>Shoulder</t>
    </r>
  </si>
  <si>
    <r>
      <rPr>
        <sz val="10"/>
        <rFont val="Arial MT"/>
        <family val="2"/>
      </rPr>
      <t>HPSV</t>
    </r>
  </si>
  <si>
    <r>
      <rPr>
        <sz val="11"/>
        <rFont val="Calibri"/>
        <family val="1"/>
      </rPr>
      <t>TYPE -3</t>
    </r>
  </si>
  <si>
    <r>
      <rPr>
        <sz val="10"/>
        <rFont val="Arial MT"/>
        <family val="2"/>
      </rPr>
      <t>RHS</t>
    </r>
  </si>
  <si>
    <r>
      <rPr>
        <sz val="10"/>
        <rFont val="Arial MT"/>
        <family val="2"/>
      </rPr>
      <t>274+170</t>
    </r>
  </si>
  <si>
    <r>
      <rPr>
        <sz val="11"/>
        <rFont val="Calibri"/>
        <family val="1"/>
      </rPr>
      <t>TYPE -1</t>
    </r>
  </si>
  <si>
    <r>
      <rPr>
        <sz val="10"/>
        <rFont val="Arial MT"/>
        <family val="2"/>
      </rPr>
      <t>277+770</t>
    </r>
  </si>
  <si>
    <r>
      <rPr>
        <sz val="10"/>
        <rFont val="Arial MT"/>
        <family val="2"/>
      </rPr>
      <t>282+380</t>
    </r>
  </si>
  <si>
    <r>
      <rPr>
        <sz val="10"/>
        <rFont val="Arial MT"/>
        <family val="2"/>
      </rPr>
      <t>288+200</t>
    </r>
  </si>
  <si>
    <r>
      <rPr>
        <sz val="10"/>
        <rFont val="Arial MT"/>
        <family val="2"/>
      </rPr>
      <t>295+400</t>
    </r>
  </si>
  <si>
    <r>
      <rPr>
        <sz val="10"/>
        <rFont val="Arial MT"/>
        <family val="2"/>
      </rPr>
      <t>303+620</t>
    </r>
  </si>
  <si>
    <r>
      <rPr>
        <sz val="11"/>
        <rFont val="Calibri"/>
        <family val="1"/>
      </rPr>
      <t>TYPE -4</t>
    </r>
  </si>
  <si>
    <r>
      <rPr>
        <sz val="10"/>
        <rFont val="Arial MT"/>
        <family val="2"/>
      </rPr>
      <t>305+410</t>
    </r>
  </si>
  <si>
    <r>
      <rPr>
        <sz val="10"/>
        <rFont val="Arial MT"/>
        <family val="2"/>
      </rPr>
      <t>307+000</t>
    </r>
  </si>
  <si>
    <r>
      <rPr>
        <sz val="10"/>
        <rFont val="Arial MT"/>
        <family val="2"/>
      </rPr>
      <t>315+750</t>
    </r>
  </si>
  <si>
    <r>
      <rPr>
        <sz val="10"/>
        <rFont val="Arial MT"/>
        <family val="2"/>
      </rPr>
      <t>317+450</t>
    </r>
  </si>
  <si>
    <r>
      <rPr>
        <sz val="10"/>
        <rFont val="Arial MT"/>
        <family val="2"/>
      </rPr>
      <t>325+630</t>
    </r>
  </si>
  <si>
    <r>
      <rPr>
        <sz val="10"/>
        <rFont val="Arial MT"/>
        <family val="2"/>
      </rPr>
      <t>329+560</t>
    </r>
  </si>
  <si>
    <r>
      <rPr>
        <sz val="10"/>
        <rFont val="Arial MT"/>
        <family val="2"/>
      </rPr>
      <t>331+710</t>
    </r>
  </si>
  <si>
    <r>
      <rPr>
        <sz val="10"/>
        <rFont val="Arial MT"/>
        <family val="2"/>
      </rPr>
      <t>331+900</t>
    </r>
  </si>
  <si>
    <r>
      <rPr>
        <sz val="10"/>
        <rFont val="Arial MT"/>
        <family val="2"/>
      </rPr>
      <t>331+950</t>
    </r>
  </si>
  <si>
    <r>
      <rPr>
        <sz val="10"/>
        <rFont val="Arial MT"/>
        <family val="2"/>
      </rPr>
      <t>332+250</t>
    </r>
  </si>
  <si>
    <r>
      <rPr>
        <sz val="10"/>
        <rFont val="Arial MT"/>
        <family val="2"/>
      </rPr>
      <t>334+210</t>
    </r>
  </si>
  <si>
    <r>
      <rPr>
        <sz val="10"/>
        <rFont val="Arial MT"/>
        <family val="2"/>
      </rPr>
      <t>334+910</t>
    </r>
  </si>
  <si>
    <r>
      <rPr>
        <sz val="10"/>
        <rFont val="Arial MT"/>
        <family val="2"/>
      </rPr>
      <t>336+590</t>
    </r>
  </si>
  <si>
    <r>
      <rPr>
        <sz val="10"/>
        <rFont val="Arial MT"/>
        <family val="2"/>
      </rPr>
      <t>356+380</t>
    </r>
  </si>
  <si>
    <r>
      <rPr>
        <sz val="10"/>
        <rFont val="Arial MT"/>
        <family val="2"/>
      </rPr>
      <t>358+100</t>
    </r>
  </si>
  <si>
    <r>
      <rPr>
        <sz val="10"/>
        <rFont val="Arial MT"/>
        <family val="2"/>
      </rPr>
      <t>360+580</t>
    </r>
  </si>
  <si>
    <r>
      <rPr>
        <sz val="10"/>
        <rFont val="Arial MT"/>
        <family val="2"/>
      </rPr>
      <t>361+600</t>
    </r>
  </si>
  <si>
    <r>
      <rPr>
        <sz val="10"/>
        <rFont val="Arial MT"/>
        <family val="2"/>
      </rPr>
      <t>363+650</t>
    </r>
  </si>
  <si>
    <r>
      <rPr>
        <sz val="10"/>
        <rFont val="Arial MT"/>
        <family val="2"/>
      </rPr>
      <t>363+670</t>
    </r>
  </si>
  <si>
    <r>
      <rPr>
        <sz val="10"/>
        <rFont val="Arial MT"/>
        <family val="2"/>
      </rPr>
      <t>365+440</t>
    </r>
  </si>
  <si>
    <r>
      <rPr>
        <sz val="10"/>
        <rFont val="Arial MT"/>
        <family val="2"/>
      </rPr>
      <t>370+100</t>
    </r>
  </si>
  <si>
    <r>
      <rPr>
        <sz val="10"/>
        <rFont val="Arial MT"/>
        <family val="2"/>
      </rPr>
      <t>374+080</t>
    </r>
  </si>
  <si>
    <r>
      <rPr>
        <sz val="10"/>
        <rFont val="Arial MT"/>
        <family val="2"/>
      </rPr>
      <t>377+350</t>
    </r>
  </si>
  <si>
    <r>
      <rPr>
        <sz val="11"/>
        <rFont val="Calibri"/>
        <family val="1"/>
      </rPr>
      <t>TYPE -2</t>
    </r>
  </si>
  <si>
    <r>
      <rPr>
        <sz val="10"/>
        <rFont val="Arial MT"/>
        <family val="2"/>
      </rPr>
      <t>380+050</t>
    </r>
  </si>
  <si>
    <r>
      <rPr>
        <sz val="10"/>
        <rFont val="Arial MT"/>
        <family val="2"/>
      </rPr>
      <t>383+650</t>
    </r>
  </si>
  <si>
    <r>
      <rPr>
        <sz val="10"/>
        <rFont val="Arial MT"/>
        <family val="2"/>
      </rPr>
      <t>388+130</t>
    </r>
  </si>
  <si>
    <r>
      <rPr>
        <sz val="10"/>
        <rFont val="Arial MT"/>
        <family val="2"/>
      </rPr>
      <t>392+470</t>
    </r>
  </si>
  <si>
    <r>
      <rPr>
        <sz val="10"/>
        <rFont val="Arial MT"/>
        <family val="2"/>
      </rPr>
      <t>395+550</t>
    </r>
  </si>
  <si>
    <r>
      <rPr>
        <sz val="10"/>
        <rFont val="Arial MT"/>
        <family val="2"/>
      </rPr>
      <t>396+170</t>
    </r>
  </si>
  <si>
    <r>
      <rPr>
        <sz val="10"/>
        <rFont val="Arial MT"/>
        <family val="2"/>
      </rPr>
      <t>401+500</t>
    </r>
  </si>
  <si>
    <r>
      <rPr>
        <sz val="10"/>
        <rFont val="Arial MT"/>
        <family val="2"/>
      </rPr>
      <t>403+570</t>
    </r>
  </si>
  <si>
    <r>
      <rPr>
        <sz val="10"/>
        <rFont val="Arial MT"/>
        <family val="2"/>
      </rPr>
      <t>407+600</t>
    </r>
  </si>
  <si>
    <r>
      <rPr>
        <sz val="10"/>
        <rFont val="Arial MT"/>
        <family val="2"/>
      </rPr>
      <t>412+450</t>
    </r>
  </si>
  <si>
    <r>
      <rPr>
        <sz val="10"/>
        <rFont val="Arial MT"/>
        <family val="2"/>
      </rPr>
      <t>413+900</t>
    </r>
  </si>
  <si>
    <r>
      <rPr>
        <sz val="10"/>
        <rFont val="Arial MT"/>
        <family val="2"/>
      </rPr>
      <t>417+800</t>
    </r>
  </si>
  <si>
    <r>
      <rPr>
        <sz val="10"/>
        <rFont val="Arial MT"/>
        <family val="2"/>
      </rPr>
      <t>418+690</t>
    </r>
  </si>
  <si>
    <r>
      <rPr>
        <b/>
        <sz val="10"/>
        <rFont val="Arial"/>
        <family val="2"/>
      </rPr>
      <t>Total Nos. of High Mast to replace Luminaries</t>
    </r>
  </si>
  <si>
    <t>For only the LED street lights quantity to be considered</t>
  </si>
  <si>
    <t>To be eliminated from BOQ</t>
  </si>
  <si>
    <t>To be directed by the ATMS Team</t>
  </si>
  <si>
    <t>Spare quantity considered</t>
  </si>
  <si>
    <t>Al. Armoured cable 4X35 Sq , mm from Transformer to Fedder Pillar or as per site requirement(For Heavy Load)</t>
  </si>
  <si>
    <t>20 % Exta Length 
(if the agency is not able to provide cable above 100 Mtr)</t>
  </si>
  <si>
    <t>To be directed by the ATMS Team for HDPE Pipe</t>
  </si>
  <si>
    <t>Laying of DWC HDPE pipe is required at the toll plaza for renovation works it will be laying throgh the chamaber to chamber. Location wise sheet is attached for referece</t>
  </si>
  <si>
    <t>Quantity to be considered as per layout plan'</t>
  </si>
  <si>
    <t>at the toll plaza for cable renovation works , the cable will be laying throgh the chamaber to chamber. Location wise sheet is attached for referece</t>
  </si>
  <si>
    <t>Pole height 10 m &amp; arm height 2-.2.5 m</t>
  </si>
  <si>
    <t>100 arms to be considered as per pole instead 90 arms are taken</t>
  </si>
  <si>
    <t>Drawing &amp; UOM to be revised</t>
  </si>
  <si>
    <r>
      <rPr>
        <b/>
        <sz val="9"/>
        <color rgb="FF333333"/>
        <rFont val="Source Sans Pro"/>
        <family val="2"/>
      </rPr>
      <t xml:space="preserve">Wallmounted 80 W LED Flood Street Light FOR UNDERNEATH VUP LIGHTING </t>
    </r>
    <r>
      <rPr>
        <sz val="9"/>
        <color rgb="FF333333"/>
        <rFont val="Source Sans Pro"/>
        <family val="2"/>
      </rPr>
      <t xml:space="preserve">
SITC of 80 W LED High bay light having min system lumen output of 10500. Min system Efficacy should be &gt; 130 Lm/w. Housing Should be made up of Al die cast having High Transmittance Polycarbonate cover. Luminaire should be IP66 and IK08 Protected. Luminaire should have proper Heat sink for thermal management with eye bolt mounting. Luminaire should have beam angle of 110 Deg Wide beams for proper light distribution CRI &gt; 80 SDCM &lt; 5 with lifeclass of 50000 Hrs @L70B50.. Driver use should be of potted and encapsulated only. Operating voltage range of driver should be of 140 – 270 VAC with 4 KV internal surge protection THD &lt; 10% PF &gt; 0.95 High voltage cut off &amp; Auto restart @ 320 VAC Phase to phase 440 V Protection for 8 Hrs. Driver should be of reputed makes such as Philips Xitanium / Osram / Meanwell only. Driver &amp; luminaire both should be BIS Approved only. Luminaire should be tested under NABL Accredited Lab for LM79/LM80/TTC. Similar to Philips BY225P LED100S CW WB PSU FG GR</t>
    </r>
  </si>
  <si>
    <t>Distance From Median In
Mtr</t>
  </si>
  <si>
    <t>7 numbers of spare is considerd in the qty</t>
  </si>
  <si>
    <t>Panel/Switch borad/ MCB Board are required at the both toll plaza for cable renovation &amp; Proper Load separation work. 16 Toll booth tunnels &amp; 2 extra taken for other equipment for each Toll Plaza</t>
  </si>
  <si>
    <t>To be removed from BOQ</t>
  </si>
  <si>
    <t xml:space="preserve">For all existing Pole earthing , Panel, &amp; highmast earthing </t>
  </si>
  <si>
    <t>Avg considered</t>
  </si>
  <si>
    <t>Removed from PR</t>
  </si>
  <si>
    <t>1000 Qty reduced</t>
  </si>
  <si>
    <t>Remove from PR, instructed by Soumya Sir QS/</t>
  </si>
  <si>
    <t>10000 Qty Reduced</t>
  </si>
  <si>
    <t>Resuced  in PR</t>
  </si>
  <si>
    <t>500 mtr length reduced from PR</t>
  </si>
  <si>
    <t>500 Mtr reduced from Pr of ATMS</t>
  </si>
  <si>
    <t>10 No's Qty Increased as par 100 No's Pole</t>
  </si>
  <si>
    <t>Drawing sent</t>
  </si>
  <si>
    <t>20 Qty reduced</t>
  </si>
  <si>
    <t>20000 qty reduced</t>
  </si>
  <si>
    <r>
      <rPr>
        <b/>
        <sz val="10"/>
        <color rgb="FFFF0000"/>
        <rFont val="Source Sans Pro"/>
        <family val="2"/>
      </rPr>
      <t xml:space="preserve">GI Chemical Earthing </t>
    </r>
    <r>
      <rPr>
        <sz val="9"/>
        <color rgb="FFFF0000"/>
        <rFont val="Source Sans Pro"/>
        <family val="2"/>
      </rPr>
      <t xml:space="preserve">
Providing Fixing &amp; Testing of Maintenance free Gel Earthing with Pipe in Strip Technology filled with anti-corrosive conductive compound (CPRI Tested) below the ground in 150 - 200 mm dia. earth pit &amp; surrounding filled with required mineral filling compound (MFC should have hygroscopic property to retain the moisture for long time to create low resistance zone) and C.C. finished chamber covered with hinged type with locking arrangement C.I. Cover C.I. Frame of size 300mm x 300mm complete testing of earth resistance as required. of following sizes. With Pipe in Strip Technology (Inner pipe dia. / Outer pipe dia. ) 80 - 100-micron GI Coating.GI Pipe 2000 mm Long 50 / 25mm Terminal 12 mm GI Strip. For highway street Light High mast Pole &amp; Panel earthing as per site requirement</t>
    </r>
  </si>
  <si>
    <t>Total number of highmast to be repaired is 64. But the quantity to be revised as 10 Nos Highmast</t>
  </si>
  <si>
    <t>Remove from PR, instructed by QS Team</t>
  </si>
  <si>
    <r>
      <rPr>
        <b/>
        <sz val="10"/>
        <color rgb="FF333333"/>
        <rFont val="Poppins"/>
      </rPr>
      <t>MAIN STREET LIGHT FEEDER PILLAR</t>
    </r>
    <r>
      <rPr>
        <sz val="9"/>
        <color rgb="FF333333"/>
        <rFont val="Poppins"/>
      </rPr>
      <t xml:space="preserve">
Complete SITC Set of Main Street Feeder Pillar as below Electrolytic grade Aluminium bus bar by means of SMC / DMC type insulator 110/220 V LED (22.5 mm dia ) R Y B ON Indicating lamp with integral circuit terminal block including connection etc. as required. Electrical insulating rubber matts confirming to IS: 15652 / 2006 with one side anti skid aberration marks and pasting the mat with synthetic rubber adhesive as required. 11 KV 2.5 mm thick with proof voltage 22 KV / 3 min. and Break Down Voltage 45 KV Current Transformer with all necessary support in existing panel including connection etc. as required . from 40/5 to 63/5 Ratio 10 VA class 1 accuracy 0.5 A to 4 A rating (Protection MCB) CT operated direct reading type Ampere meter on existing panel making connection by PVC insulated copper conductor with PVC sleeves / channel etc. as required. Below 500 A (Digital type) (0-500) V range Volt meter on existing panel making connection by PVC insulated copper conductor with PVC sleeves / channel etc. as required. Digital type selector switch of 10 A for voltmeter (4 position ) including making connection etc. as required . CT linked selector switch of 10 A for Ampere meter (4 position ) including making connection etc. as required . Totally enclosed Plinth mounted dust vermin proof double door outdoor type IP55 Feeder Pillar made out of min 3mm sheet complete complete including foundation civil and structural works INCOMING P&amp;F 415 V AC FP MCB with positive isolation of breaking capacity not less than 10/16 KA (B/ C/ D tripping characteristic) ISI marked IS 8828(1996)]/ conforming to IEC 60898 in existing board/sheets including making connections with lugs testing etc. as required. 63 Amp 10 kA - 1 nos. OUTGOINGS P&amp;F 240/415 V AC MCB with positive isolation of breaking capacity not less than 10 KA (B/ C/ D tripping characteristic) ISI marked IS 8828(1996)]/ conforming to IEC 60898 in existing board/sheets including making connections with lugs testing etc. as required. Double pole MCB 32 A rating ( 2 no.) Four pole MCB 6 A to 25 A rating ( 8 no.) 1no. 110 - 240 V AC 1 ph. 2 W Astronomical time switch with surge suppressor memory card Sunrise / Sunset selectable software for programming including making connection etc. as required Provide Space for energy meter in panel compartment ( Energy meter will be supplied &amp; Installed by DISCOM ) P &amp; F of ac operated heavy duty 230 /415 Volt power contactor conforming to IS:13947-4-1/IEC:947-4-1 having provision of mechanical interlocking auxilary contacts Din rail mounting type including making connections testing etc. as required. 4 pole Power Contactors with following AC 1 Rating 40-63 Amp.</t>
    </r>
  </si>
  <si>
    <r>
      <rPr>
        <b/>
        <sz val="10"/>
        <color rgb="FF333333"/>
        <rFont val="Poppins"/>
      </rPr>
      <t xml:space="preserve">MCB 6A-32A 2 Pole </t>
    </r>
    <r>
      <rPr>
        <sz val="9"/>
        <color rgb="FF333333"/>
        <rFont val="Poppins"/>
      </rPr>
      <t xml:space="preserve">
Providing &amp; erecting 240 V MCB double pole switch for lighting Load (B Curve) having 10 KA breaking capacity &amp; confirms to IS : 8828 in existing box having following capacity 6 to 32 Amp</t>
    </r>
  </si>
  <si>
    <r>
      <rPr>
        <b/>
        <sz val="10"/>
        <color rgb="FF333333"/>
        <rFont val="Poppins"/>
      </rPr>
      <t xml:space="preserve">MCB 32A 4 Pole </t>
    </r>
    <r>
      <rPr>
        <sz val="9"/>
        <color rgb="FF333333"/>
        <rFont val="Poppins"/>
      </rPr>
      <t xml:space="preserve">
Providing &amp; erecting 415V MCB Four Pole Switch for Lighting Load (B curve) having 10KA breaking capacity &amp; confirms to IS :8828 in existing box having following capacity</t>
    </r>
  </si>
  <si>
    <r>
      <rPr>
        <b/>
        <sz val="10"/>
        <color rgb="FF333333"/>
        <rFont val="Poppins"/>
      </rPr>
      <t xml:space="preserve">MCB 40A 4 Pole </t>
    </r>
    <r>
      <rPr>
        <sz val="9"/>
        <color rgb="FF333333"/>
        <rFont val="Poppins"/>
      </rPr>
      <t xml:space="preserve">
Providing &amp; erecting 415V MCB Four Pole Switch for Lighting Load (B curve) having 10KA breaking capacity &amp; confirms to IS :8828 in existing box having following capacity</t>
    </r>
  </si>
  <si>
    <r>
      <rPr>
        <b/>
        <sz val="10"/>
        <color rgb="FF333333"/>
        <rFont val="Poppins"/>
      </rPr>
      <t xml:space="preserve">MCB 63A 4 Pole </t>
    </r>
    <r>
      <rPr>
        <sz val="9"/>
        <color rgb="FF333333"/>
        <rFont val="Poppins"/>
      </rPr>
      <t xml:space="preserve">
Providing &amp; erecting 415V MCB Four Pole Switch for Lighting Load (B curve) having 10KA breaking capacity &amp; confirms to IS :8828 in existing box having given capacity</t>
    </r>
  </si>
  <si>
    <r>
      <rPr>
        <b/>
        <sz val="10"/>
        <color rgb="FF333333"/>
        <rFont val="Poppins"/>
      </rPr>
      <t xml:space="preserve">MCB 6A-25A 1 Pole </t>
    </r>
    <r>
      <rPr>
        <sz val="9"/>
        <color rgb="FF333333"/>
        <rFont val="Poppins"/>
      </rPr>
      <t xml:space="preserve">
providing and erecting Miniature circuit breaker single pole 6A to 25A suitable to operate on 240 V A.C. system and having breaking capacity 10 KA to be erected in existing box. confirming to IS 8828/1996 with ISI Mark</t>
    </r>
  </si>
  <si>
    <r>
      <rPr>
        <b/>
        <sz val="10"/>
        <color rgb="FF333333"/>
        <rFont val="Poppins"/>
      </rPr>
      <t xml:space="preserve">Contactor 4 pole 440V 63 Amp Make L&amp;T </t>
    </r>
    <r>
      <rPr>
        <sz val="9"/>
        <color rgb="FF333333"/>
        <rFont val="Poppins"/>
      </rPr>
      <t xml:space="preserve">
Supplying &amp; erecting power contactor AC3 duty for time switch complete erected as per direction Cat III</t>
    </r>
  </si>
  <si>
    <r>
      <rPr>
        <b/>
        <sz val="10"/>
        <color rgb="FF333333"/>
        <rFont val="Poppins"/>
      </rPr>
      <t xml:space="preserve">16 Sq.mm ( 4 core) XLPE Aluminium Armoured Cable Make Polycab KEI RR Cable </t>
    </r>
    <r>
      <rPr>
        <sz val="9"/>
        <color rgb="FF333333"/>
        <rFont val="Poppins"/>
      </rPr>
      <t xml:space="preserve">
Proving &amp; Laying XLPE insulated &amp; P.V.C. sheathed cable of 1.1 KV grade with aluminium conductor of IS:1554 P-I / IS :7098 P - I in ground or laying HDPE / DWC pipe. Rate also includes Supplying and making one end termination with heavy duty single compression brass gland SIBG type heavy duty aluminium lugs duly crimped with crimping tool PVC tape etc for following size of Armoured PVC sheathed / XLPE aluminium conductor cable of 1100 volt grade,  for TMS, &amp; Street Light at Site &amp; Toll Plaza.</t>
    </r>
  </si>
  <si>
    <r>
      <rPr>
        <b/>
        <sz val="10"/>
        <color rgb="FF333333"/>
        <rFont val="Poppins"/>
      </rPr>
      <t xml:space="preserve">25 Sq.mm (4 core) XLPE Aluminium Armoured Cable Make- Polycab KEI RR Cable </t>
    </r>
    <r>
      <rPr>
        <sz val="9"/>
        <color rgb="FF333333"/>
        <rFont val="Poppins"/>
      </rPr>
      <t xml:space="preserve">
Proving &amp; Laying XLPE insulated &amp; P.V.C. sheathed cable of 1.1 KV grade with aluminium conductor of IS:1554 P-I / IS :7098 P - I in ground or laying HDPE / DWC pipe. Rate also includes Supplying and making one end termination with heavy duty single compression brass gland SIBG type heavy duty aluminium lugs duly crimped with crimping tool PVC tape etc for following size of Armoured PVC sheathed / XLPE aluminium conductor cable of 1100 volt grade for highway Street Light at Site &amp; Toll Plaza cable renovation.</t>
    </r>
  </si>
  <si>
    <r>
      <rPr>
        <b/>
        <sz val="10"/>
        <color rgb="FF333333"/>
        <rFont val="Poppins"/>
      </rPr>
      <t xml:space="preserve">35 Sq.mm (4 core) XLPE Aluminium Armoured Cable Make- Polycab KEI RR Cable </t>
    </r>
    <r>
      <rPr>
        <sz val="9"/>
        <color rgb="FF333333"/>
        <rFont val="Poppins"/>
      </rPr>
      <t xml:space="preserve">
Proving &amp; Laying XLPE insulated &amp; P.V.C. sheathed cable of 1.1 KV grade with aluminium conductor of IS:1554 P-I / IS :7098 P - I in ground or laying HDPE / DWC pipe. Rate also includes Supplying and making one end termination with heavy duty single compression brass gland SIBG type heavy duty aluminium lugs duly crimped with crimping tool PVC tape etc for following size of Armoured PVC sheathed / XLPE aluminium conductor cable of 1100 volt grade for highway Street Light at Site &amp; Toll Plaza cable renovation.</t>
    </r>
  </si>
  <si>
    <r>
      <rPr>
        <b/>
        <sz val="10"/>
        <color rgb="FF333333"/>
        <rFont val="Poppins"/>
      </rPr>
      <t xml:space="preserve">50 Sq.mm (3.5 core) XLPE Aluminium Armoured Cable Make- Polycab KEI RR Cable </t>
    </r>
    <r>
      <rPr>
        <sz val="9"/>
        <color rgb="FF333333"/>
        <rFont val="Poppins"/>
      </rPr>
      <t xml:space="preserve">
Proving &amp; Laying XLPE insulated &amp; P.V.C. sheathed cable of 1.1 KV grade with aluminium conductor of IS:1554 P-I / IS :7098 P - I in ground or laying HDPE / DWC pipe. Rate also includes Supplying and making one end termination with heavy duty single compression brass gland SIBG type heavy duty aluminium lugs duly crimped with crimping tool PVC tape etc for following size of Armoured PVC sheathed / XLPE aluminium conductor cable of 1100 volt grade for highway Street Light at Site &amp; Toll Plaza cable renovation.</t>
    </r>
  </si>
  <si>
    <r>
      <rPr>
        <b/>
        <sz val="10"/>
        <color rgb="FF333333"/>
        <rFont val="Poppins"/>
      </rPr>
      <t xml:space="preserve">70 Sq.mm (3.5 core) XLPE Aluminium Armoured Cable Make- Polycab KEI RR Cable </t>
    </r>
    <r>
      <rPr>
        <sz val="9"/>
        <color rgb="FF333333"/>
        <rFont val="Poppins"/>
      </rPr>
      <t xml:space="preserve">
Proving &amp; Laying XLPE insulated &amp; P.V.C. sheathed cable of 1.1 KV grade with aluminium conductor of IS:1554 P-I / IS :7098 P - I in ground or laying HDPE / DWC pipe. Rate also includes Supplying and making one end termination with heavy duty single compression brass gland SIBG type heavy duty aluminium lugs duly crimped with crimping tool PVC tape etc for following size of Armoured PVC sheathed / XLPE aluminium conductor cable of 1100 volt grade,  for highway Street Light at Site &amp; Toll Plaza cable renovation.</t>
    </r>
  </si>
  <si>
    <r>
      <rPr>
        <b/>
        <sz val="10"/>
        <color rgb="FF333333"/>
        <rFont val="Poppins"/>
      </rPr>
      <t xml:space="preserve">DWC HDPE PIPE 63 mm dia (OD-63 mm &amp; ID-51 mm nominal) </t>
    </r>
    <r>
      <rPr>
        <sz val="9"/>
        <color rgb="FF333333"/>
        <rFont val="Poppins"/>
      </rPr>
      <t xml:space="preserve">
Supplying and laying of following size DWC HDPE pipe ISI marked along with all accessories like socket bend couplers etc. conforming to IS 14930 Part II complete with fitting and cutting jointing etc.direct in ground (75 cm below ground level) including excavation and refilling the trench including sand cushioning complete as required or Directly install on behind the Crash barrier of VUP / PUP / Flyover / ROB / etc. with complete accossories SS saddles nuts bolts complete as required for Cable laying pipe from pole to pole. Replace as when required,  for ATMS &amp; highway Street Light at Site &amp; Toll Plaza cable for cable renovation.</t>
    </r>
  </si>
  <si>
    <r>
      <rPr>
        <b/>
        <sz val="10"/>
        <rFont val="Poppins"/>
      </rPr>
      <t xml:space="preserve">DWC HDPE PIPE 100 mm Dia (OD-100 mm &amp; ID-90 mm nominal) </t>
    </r>
    <r>
      <rPr>
        <sz val="9"/>
        <rFont val="Poppins"/>
      </rPr>
      <t xml:space="preserve">
Supplying and laying of following size HDPE pipe ISI marked along with all accessories like socket bend couplers etc. conforming to IS 14930 Part II complete with fitting and cutting jointing etc.direct in ground (75 cm below ground level) including excavation and refilling the trench including sand cushioning complete as required or Directly install on behind the Crash barrier of VUP / PUP / Flyover / ROB / etc. with complete accossories SS saddles nuts bolts complete as required Replace as when required, </t>
    </r>
  </si>
  <si>
    <r>
      <rPr>
        <b/>
        <sz val="10"/>
        <color rgb="FF333333"/>
        <rFont val="Poppins"/>
      </rPr>
      <t xml:space="preserve">HDD Work With 100 mm Dia PN6-8 grade HDPE Pipe </t>
    </r>
    <r>
      <rPr>
        <sz val="9"/>
        <color rgb="FF333333"/>
        <rFont val="Poppins"/>
      </rPr>
      <t xml:space="preserve">
Providing and laying / Insert HDPE pipe for HT / LT underground cable including laying jointing insertation of hdpe pipe 2 nos x 100mm dia and 6 mm thickness without damaging surface / Road by using horizontal auger guided boring / Horizontal directional drilling machine by push and loop method. Insert of hdpe pipe in side Road boundary by cut and fill method. Rate are included with Providing and supply of hdpe pipe - 2 nos x 100mm dia.</t>
    </r>
  </si>
  <si>
    <r>
      <rPr>
        <b/>
        <sz val="10"/>
        <color rgb="FF333333"/>
        <rFont val="Poppins"/>
      </rPr>
      <t xml:space="preserve">HDD Work With 100 mm or 63 mm Dia PN6-8 grade HDPE Pipe </t>
    </r>
    <r>
      <rPr>
        <sz val="9"/>
        <color rgb="FF333333"/>
        <rFont val="Poppins"/>
      </rPr>
      <t xml:space="preserve">
Providing and laying / Insert HDPE pipe for HT / LT underground cable including laying jointing insertation of hdpe pipe 1 Nos x 100 mm dia or 1 nos x 63mm dia and 6 mm thickness without damaging surface / Road by using horizontal auger guided boring / Horizontal diractional drilling machine by push and loop method.Insert of hdpe pipe in side Road boundary by cut and fill method. Rate are included with Providing and supply of hdpe pipe - 1 nos x 63mm dia.</t>
    </r>
  </si>
  <si>
    <r>
      <rPr>
        <b/>
        <sz val="10"/>
        <color rgb="FF333333"/>
        <rFont val="Poppins"/>
      </rPr>
      <t xml:space="preserve">Birck Wall Electrical Chamber with Cover </t>
    </r>
    <r>
      <rPr>
        <sz val="9"/>
        <color rgb="FF333333"/>
        <rFont val="Poppins"/>
      </rPr>
      <t xml:space="preserve">
Constructing brick masonry manhole / Chamber in cement mortar 1:4 ( 1 cement : 4 coarse sand ) with R.C.C. top slab with 1:1.5:3 mix (1 cement : 1.5 coarse sand (zone-III) : 3 graded stone aggregate 20 mm nominal size) foundation concrete 1:4:8 mix (1 cement : 4 coarse sand (zone-III) : 8 graded stone aggregate 40 mm nominal size) inside plastering 12 mm thick with cement mortar 1:3 (1 cement : 3 coarse sand) finished with floating coat of neat cement and making channels in cement concrete 1:2:4 (1 cement : 2 coarse sand : 4 graded stone aggregate 20 mm nominal size) finished with a floating coat of neat cement complete as per standard design : Inside size 1200x900 mm and 900 mm deep including C.I. cover with frame (medium duty) 500 mm internal diameter total weight of cover and frame to be not less than 116 kg (weight of cover 58 kg and weight of frame 58 kg) :</t>
    </r>
  </si>
  <si>
    <r>
      <rPr>
        <b/>
        <sz val="10"/>
        <color rgb="FF333333"/>
        <rFont val="Poppins"/>
      </rPr>
      <t xml:space="preserve">GI Chemical Earthing </t>
    </r>
    <r>
      <rPr>
        <sz val="9"/>
        <color rgb="FF333333"/>
        <rFont val="Poppins"/>
      </rPr>
      <t xml:space="preserve">
Providing Fixing &amp; Testing of Maintenance free Gel Earthing with Pipe in Strip Technology filled with anti-corrosive conductive compound (CPRI Tested) below the ground in 150 - 200 mm dia. earth pit &amp; surrounding filled with required mineral filling compound (MFC should have hygroscopic property to retain the moisture for long time to create low resistance zone) and C.C. finished chamber covered with hinged type with locking arrangement C.I. Cover C.I. Frame of size 300mm x 300mm complete testing of earth resistance as required. of following sizes. With Pipe in Strip Technology (Inner pipe dia. / Outer pipe dia. ) 80 - 100-micron GI Coating.GI Pipe 2000 mm Long 50 / 25mm Terminal 12 mm GI Strip. For highway street Light High mast Pole &amp; Panel earthing as per site requirement</t>
    </r>
  </si>
  <si>
    <r>
      <rPr>
        <b/>
        <sz val="10"/>
        <color rgb="FF333333"/>
        <rFont val="Poppins"/>
      </rPr>
      <t xml:space="preserve">Copper Chemical electrode 50X3000 MM Earthing Work for Neutral &amp; Body earthing of essential Electrical Equipment (Transformer VCB Cubical energy Meter DG &amp; etc at Toll Plaza. </t>
    </r>
    <r>
      <rPr>
        <sz val="9"/>
        <color rgb="FF333333"/>
        <rFont val="Poppins"/>
      </rPr>
      <t xml:space="preserve">
SITC of Maintenance Free Copper Chemical electrode (99.9 % Pure) as per standard IS 3043:1987 inclusive of Manpower Material Machinery with the following specifications: (a) Copper Chemical electrode 50X3000 MM. (b) GI Mess Pipe 40X2000 mm (c) Copper Strip: 25X3 MM from earthing electrode to nearest Electrical Equipment. (d) Bentonite Powder /Charcole &amp; Salt mixture 25 kg for every earthing pit/ As needed. (e) Heavy Duty Earthing Chamber (HDPE Square Type) Earthing Chamber having dimensions 300mmX300X260mm with concereting of Chamber for every earth Pit. (f) The Value of each earthing should be less than 3 Ohm. It will be the responsibility of contactor/ agency to pour appropriate quantity of water in all the earthing during the work of each earthing.</t>
    </r>
  </si>
  <si>
    <r>
      <rPr>
        <b/>
        <sz val="10"/>
        <color rgb="FF333333"/>
        <rFont val="Poppins"/>
      </rPr>
      <t>GI Chemical electrode 50X3000 MM Earthing work for Body earthing of Electrical Equipment at Toll Plaza</t>
    </r>
    <r>
      <rPr>
        <sz val="9"/>
        <color rgb="FF333333"/>
        <rFont val="Poppins"/>
      </rPr>
      <t xml:space="preserve">
SITC of Maintenance Free GI Chemical electrode as per standard IS 3043:1987 inclusive of Manpower Material Machinery with the following specifications: (a) GI Chemical electrode 50X3000 MM. (b) GI Mess Pipe 40X2000 mm. (c) GI Strip: 25X3 mm from earthing electrode to nearest Electrical Equipment. (d) Bentonite Powder /Charcoal &amp; Salt mixture 25 kg for every earthing pit / As needed. (e) Heavy Duty Earthing Chamber (HDPE Square Type) Earthing Chamber having dimensions 300mmX300X260mm with concreting of Chamber for every earth Pit. (f) The Value of each earthing should be less than 3 Ohm. (g) It will be the responsibility of contactor/ agency to pour appropriate quantity of water in all the earthing during the work of each earthing.</t>
    </r>
  </si>
  <si>
    <r>
      <rPr>
        <b/>
        <sz val="10"/>
        <color rgb="FF333333"/>
        <rFont val="Poppins"/>
      </rPr>
      <t xml:space="preserve">Vertical Air Termination / Lightning Arrester for electrical Building </t>
    </r>
    <r>
      <rPr>
        <sz val="9"/>
        <color rgb="FF333333"/>
        <rFont val="Poppins"/>
      </rPr>
      <t xml:space="preserve">
SITC of Vertical Air Termination Solid aluminium with Base- 10 mm dia and 1000 mm long. Air Termination Base tested for conditioning; Ageing Test &amp; Lightning impulse current withstand test: 100 kA of 10/350µs waveform in an accredited Third party laboratory as per 6.3 &amp; 6.4 of IEC 62561-1 2017 protocol with MAST 34mm dia Cold Galvanized. complete with all mounting post clamps nuts bolts insulators etc.</t>
    </r>
  </si>
  <si>
    <r>
      <rPr>
        <b/>
        <sz val="10"/>
        <color rgb="FF333333"/>
        <rFont val="Poppins"/>
      </rPr>
      <t xml:space="preserve">GI Earthing Strips </t>
    </r>
    <r>
      <rPr>
        <sz val="9"/>
        <color rgb="FF333333"/>
        <rFont val="Poppins"/>
      </rPr>
      <t xml:space="preserve">
Supply &amp; Laying Hot Deep required size GI earth strip in horizontal or vertical run in ground/surface/recess including riveting soldering saddles making connection etc. as required.</t>
    </r>
  </si>
  <si>
    <r>
      <rPr>
        <b/>
        <sz val="10"/>
        <color rgb="FF333333"/>
        <rFont val="Poppins"/>
      </rPr>
      <t xml:space="preserve">Copper Earthing Strips </t>
    </r>
    <r>
      <rPr>
        <sz val="9"/>
        <color rgb="FF333333"/>
        <rFont val="Poppins"/>
      </rPr>
      <t xml:space="preserve">
Supply &amp; Laying required size Copper strip in horizontal or vertical run in ground/surface/recess including riveting soldering saddles making connection etc. as required.</t>
    </r>
  </si>
  <si>
    <r>
      <rPr>
        <b/>
        <sz val="10"/>
        <color rgb="FF333333"/>
        <rFont val="Poppins"/>
      </rPr>
      <t xml:space="preserve">Copper Flexi cable 70 sq. mm </t>
    </r>
    <r>
      <rPr>
        <sz val="9"/>
        <color rgb="FF333333"/>
        <rFont val="Poppins"/>
      </rPr>
      <t xml:space="preserve">
Supply &amp; fixing of 70 sq.mm PVC insulated Copper flexible cable as down conductor complete install with saddles/clamps.</t>
    </r>
  </si>
  <si>
    <r>
      <rPr>
        <b/>
        <sz val="10"/>
        <color rgb="FF333333"/>
        <rFont val="Poppins"/>
      </rPr>
      <t xml:space="preserve">Lightning Strike Counter </t>
    </r>
    <r>
      <rPr>
        <sz val="9"/>
        <color rgb="FF333333"/>
        <rFont val="Poppins"/>
      </rPr>
      <t xml:space="preserve">
SITC of Lighting counter - To count no of lightning strike &amp; it can record the date and time of the lightning having plastic encloser IP-65. Measuring Range: 0-100 KA Display: LCD-with 0-999 count operating temprature: -20 to 60 degree celcius No odsensor:1 nos (JEF CAPE DEHN OBO Better Man make)</t>
    </r>
  </si>
  <si>
    <r>
      <rPr>
        <b/>
        <sz val="10"/>
        <color rgb="FF333333"/>
        <rFont val="Poppins"/>
      </rPr>
      <t xml:space="preserve">10 Mtr. GI Octagonal Street Light Pole </t>
    </r>
    <r>
      <rPr>
        <sz val="9"/>
        <color rgb="FF333333"/>
        <rFont val="Poppins"/>
      </rPr>
      <t xml:space="preserve">
Supply installation testing &amp; commissioning of 10 mtr Supply and installation (Excluding foundation work) of 10 m ( clear pole height is 10 mtr. from road surface On main carriage Way. Long 70 mm Top X 175mm bottom dia 3 mm thickness Octagonal poles. Made from CR sheet steel. The pole should be made as per IS. and shall be coated with hot dip galvanizing as per IS 2629/4759. with required base plate suitable suspend local wind speed ( 140 km/Hr) and pole base is heavy MS plate welded with pole bottom with M 24 x 750 long ’J’ type EN 8 grade foundation bolts along with template for the above poles.with Rate includes (a) Supply &amp; erection of Bakelite sheet with 2 no. 6A SP MCB &amp; External surge protector - 20 kV &amp; stud type terminal block suitable upto 4Cx35 sq. mm Cable. (b) Supply &amp; Installation of 3Cx1.5 sq. Cu Flexible FRLS Wire for connection of light fitting.( From Pole JB to light fixtures ) (C) Spiral Earthing ( If ground Available ) for each streetlight pole complete with 8 SWG galvanized wire having 5 feet deep in ground and 1 feet spiral portion covered by salt coal etc. or Connect earthing through cable steel / wire armoured only. (D) For Earthing if ground is not available In that case Pole earthing on flyover / ROB / VUP / PUP etc will be by laying 8 SWG GALVANISED wire along with pole to pole cables from feeder pillars.</t>
    </r>
  </si>
  <si>
    <r>
      <rPr>
        <b/>
        <sz val="10"/>
        <color rgb="FF333333"/>
        <rFont val="Poppins"/>
      </rPr>
      <t xml:space="preserve">Copper Flexi Cable 3X1.5 Sq. mm </t>
    </r>
    <r>
      <rPr>
        <sz val="9"/>
        <color rgb="FF333333"/>
        <rFont val="Poppins"/>
      </rPr>
      <t xml:space="preserve">
Supply &amp; Installation of 3Cx1.5 sq. Cu Flexible FRLS Wire for connection of light fitting. ( From Pole Junction Box to light fixtures)</t>
    </r>
  </si>
  <si>
    <r>
      <rPr>
        <b/>
        <sz val="10"/>
        <color rgb="FF333333"/>
        <rFont val="Poppins"/>
      </rPr>
      <t xml:space="preserve">Single Arm 1.0 Mtr 10 Degree </t>
    </r>
    <r>
      <rPr>
        <sz val="9"/>
        <color rgb="FF333333"/>
        <rFont val="Poppins"/>
      </rPr>
      <t xml:space="preserve">
Supply Installation Testing &amp; Commissioning of 1.0 mtr. long &amp; 10-degree Tilt angle Hot dip galvanised Single Arm bracket made up of 40NB dia GI pipe suitable to mount on TOP of pole having top 70mm A/F or as per existing pole top pipe diameter.</t>
    </r>
  </si>
  <si>
    <r>
      <rPr>
        <b/>
        <sz val="10"/>
        <color rgb="FF333333"/>
        <rFont val="Poppins"/>
      </rPr>
      <t xml:space="preserve">Double Arm 2 Mtr. 16 Degree </t>
    </r>
    <r>
      <rPr>
        <sz val="9"/>
        <color rgb="FF333333"/>
        <rFont val="Poppins"/>
      </rPr>
      <t xml:space="preserve">
Supply Installation Testing &amp; Commissioning of 2 mtr long &amp; 16-degree Tilt angle hot dip galvanised Single Arm bracket made up of 40NB Dia GI pipe suitable to mount on Side of pole on Service Roadside (Differential Arm pole)</t>
    </r>
  </si>
  <si>
    <r>
      <rPr>
        <b/>
        <sz val="10"/>
        <color rgb="FF333333"/>
        <rFont val="Poppins"/>
      </rPr>
      <t xml:space="preserve">Double Arm 2.5 mtr 10 Degree </t>
    </r>
    <r>
      <rPr>
        <sz val="9"/>
        <color rgb="FF333333"/>
        <rFont val="Poppins"/>
      </rPr>
      <t xml:space="preserve">
Supply Installation Testing &amp; Commissioning of 2.5 mtr. Long &amp; 10 degree Tilt Angle hot dip galvanised Double Arm bracket made up of 40NB dia GI pipe suitable to mount on TOP of pole having top 70mm A/F or as per existing pole top pipe diameter.</t>
    </r>
  </si>
  <si>
    <r>
      <rPr>
        <b/>
        <sz val="10"/>
        <color rgb="FF333333"/>
        <rFont val="Poppins"/>
      </rPr>
      <t xml:space="preserve">RCC Foundation (M20) for 10 Mtr Octagonal Pole </t>
    </r>
    <r>
      <rPr>
        <sz val="9"/>
        <color rgb="FF333333"/>
        <rFont val="Poppins"/>
      </rPr>
      <t xml:space="preserve">
RCC Foundation (M20) for 10 Mtr Octagonal Pole Providing of RCC Foundation (M20) Foundation Size: 600mm x 600mm x 1200 mm. with bolts 4 nos of octagonal pole including excavation of pole pit. The scope shall also include grouting of foundation bolts including watering and ramming &amp; provision for passage of cable by using suitable size GI pipe / DWC pipe / HDPE pipe. Vendor submit the civil foundation details from structure consultants for approval from IE / Client 
Note:- If the any existing foundation is found suitable for installation of the new pole the same will be used after approval and construction of new foundation will not be required.</t>
    </r>
  </si>
  <si>
    <r>
      <rPr>
        <b/>
        <sz val="10"/>
        <color rgb="FF333333"/>
        <rFont val="Poppins"/>
      </rPr>
      <t xml:space="preserve">L Bracket with Fastener/ Bolt for 10 mtr Octagonal Street Light Pole </t>
    </r>
    <r>
      <rPr>
        <sz val="9"/>
        <color rgb="FF333333"/>
        <rFont val="Poppins"/>
      </rPr>
      <t xml:space="preserve">
SITC of MS wall mounted steel bracket on RE wall to rest streetlight octagonal pole incl. Hilti make fastener. Contractor shall have to submit structural design for the same. Vendor submit the MS Foundation bracket details from structure consultants for approval from IE / Client</t>
    </r>
  </si>
  <si>
    <r>
      <rPr>
        <b/>
        <sz val="10"/>
        <color rgb="FF333333"/>
        <rFont val="Poppins"/>
      </rPr>
      <t xml:space="preserve">200W LED STREET LIGHT </t>
    </r>
    <r>
      <rPr>
        <b/>
        <sz val="9"/>
        <color rgb="FF333333"/>
        <rFont val="Poppins"/>
      </rPr>
      <t xml:space="preserve">FOR MAIN CARRIAGEWAY LIGHTING + SERVICE ROAD LIGHTING 
</t>
    </r>
    <r>
      <rPr>
        <sz val="9"/>
        <color rgb="FF333333"/>
        <rFont val="Poppins"/>
      </rPr>
      <t>SITC</t>
    </r>
    <r>
      <rPr>
        <b/>
        <sz val="9"/>
        <color rgb="FF333333"/>
        <rFont val="Poppins"/>
      </rPr>
      <t xml:space="preserve"> </t>
    </r>
    <r>
      <rPr>
        <sz val="9"/>
        <color rgb="FF333333"/>
        <rFont val="Poppins"/>
      </rPr>
      <t xml:space="preserve">of 200W SMD LED Streetlight fixture with System efficacy of 135 lm/W (27000 lumens). Luminaire shall be made up of pure polyester powder coated die cast Aluminium housing with IP rated high purity Polycarbonate lens . The luminaire should have a dimension of 417mm x 285mm x 2mm ± 2mm appoximate weight of 3.8 Kg ± 0.25 Kg. The housing should be made of LM6/ADC12 Alloy non-corrosive Single Piece pressure die-cast aluminum to withstand extreme environments. All external hardware must be of SS304 grade. Luminaire shall be designed with street optic LENS for uniform light distribution. Maximum LENS dome top temperature shall be less than 95°C at 45°C ambient temperature. LM 80-08 compliant LEDs of EMC/ceramic package of wattage of 4W-5W from reputed makes such as Nichia/Cree/ Bridgelux/ Lumiled/ Osram/Seoul should be provided. LEDs used in the product shall comply with EN 62471 for Photo-biological safety and certificate for the same from manufacturer shall be provided. Luminaire shall be with IP66 and IK10 protection. The LED shall be compliant with LM80-08 standard with L70 life of 50000 Hrs tested at maximum current (Complete LM 80 test report for LED should be submitted for 10000 hrs of testing). The LEDs used should be with CCT of 5700 K CRI of Minimum 70 and SDCM of &lt; 5. LEDs must be driven at max 70% of the rated current. MCPCB with Aluminium core and copper thickeness of 35 micron to be used for LED mounting. LED Driver shall be silicone potted Integrated type Isolated Constant Current with range 140-280V AC. Driver Efficiency &gt; 88% &amp; 4 KV internal surge protection with additional 10KV SPD mounted inside the luminaire and firmly fixed to the housing Power factor greater than 0.95 and total harmonic distortion (THD) of less than 10% should be integral to the luminaire. LED Driver must have short circuit open circuit Auto cut-off protection for low and high input voltage. Driver must have 440V input voltage protection for 8 hours. LED driver should have over temperature protection. Manufacturer shall have inhouse lab approved by NABL or ministry of science of govt of India. LM 79 and LM80 reports need to be submitted from a NABL/UL accredited lab to verify above parameters. Compliance to Indian Standards of IS10322 Part 5 / Sect 3:2013; 16105 : 2012; IS 16106 : 2012; IS 15885 (Part2/Sec13) : 2012; IS 16108 : 2012. Make-Wipro/Philips/Bajaj/Crompton/Havells
Safely removing and shifting old fixtures, and depositing them in writing at the toll plaza or store, etc.
</t>
    </r>
  </si>
  <si>
    <r>
      <rPr>
        <b/>
        <sz val="9"/>
        <color rgb="FF333333"/>
        <rFont val="Poppins"/>
      </rPr>
      <t xml:space="preserve">Highmast Repairing </t>
    </r>
    <r>
      <rPr>
        <sz val="9"/>
        <color rgb="FF333333"/>
        <rFont val="Poppins"/>
      </rPr>
      <t xml:space="preserve">
Supply &amp; Laying of raising lowering system comprising double drum winch 6 / 8 mm diameter SS wire rope trailing cable connector integral power tool motor manual handle junction box lightening finial.</t>
    </r>
  </si>
  <si>
    <r>
      <rPr>
        <b/>
        <sz val="10"/>
        <color rgb="FF333333"/>
        <rFont val="Poppins"/>
      </rPr>
      <t xml:space="preserve">Aviation lamp for High mast </t>
    </r>
    <r>
      <rPr>
        <sz val="9"/>
        <color rgb="FF333333"/>
        <rFont val="Poppins"/>
      </rPr>
      <t xml:space="preserve">
SITC of LED type double dome aviation obstruction light for 30 Mtr Highmast.</t>
    </r>
  </si>
  <si>
    <r>
      <rPr>
        <b/>
        <sz val="10"/>
        <color rgb="FF333333"/>
        <rFont val="Poppins"/>
      </rPr>
      <t xml:space="preserve">HIGH MAST FEEDER PANEL 30 Mtr Highmast </t>
    </r>
    <r>
      <rPr>
        <sz val="9"/>
        <color rgb="FF333333"/>
        <rFont val="Poppins"/>
      </rPr>
      <t xml:space="preserve">
SITC of outdoor stand mounted feeder pillar with 40A TPN MCB incomer single dial time switch 40A FP contactor for the automatic switching of luminaries power tool control with 2 no 9A contactors and raise lower push button Incoming 35 sq. mm and out going 20 x1.5 sq. mm terminals. (4) Construction of shallow foundation with M20 grade concrete for the highmast considering the safe soil bearing capacity at site as 10 T/sqmtr at 2 metre depth with all materials and labour. (Foundation civil design will be approved by structural consultants).</t>
    </r>
  </si>
  <si>
    <r>
      <rPr>
        <b/>
        <sz val="10"/>
        <color rgb="FF333333"/>
        <rFont val="Poppins"/>
      </rPr>
      <t xml:space="preserve">400 WATT LED LIGHTING FIXTURES FOR HIGH MAST @ ALL JUNCTIONS + GRADE SEPARATED JUNCTIONS ETC. </t>
    </r>
    <r>
      <rPr>
        <sz val="9"/>
        <color rgb="FF333333"/>
        <rFont val="Poppins"/>
      </rPr>
      <t xml:space="preserve">
SITC of 400W SMD LED Floodlight fixture with System efficacy of 125 lm/W (50000 lumens). Luminaire shall be made up of LM6/ADC12 Alloy non-corrosive pure polyster power coated die cast Aluminium housing with PC lens. Lumianire should be of dimension 319mm x 507mm x 97mm height ± 5mm height and the approximate weight should be within the 12.0Kg ± 0.5Kg. Luminaire should be available with 25° and 60° beam angle option. Luminaire should be made of four individual modules of 100W to 125W each. All external hardware must be of SS304 grade. LM 80-08 compliant LEDs of EMC/ceramic package of wattage of 5W from reputed makes such as Nichia/Cree/ Bridgelux/ Lumiled/ Osram/Seoul should be provided. LEDs used in the product shall comply with EN 62471 for Photo-biological safety and certificate for the same from manufacturer shall be provided. Maximum LENS dome top temperature shall be less than 95°C at 45°C ambient temperature. Luminaire shall be with IP66 and IK07 protection. It should be cabable to operating under ambient temperature range of -10°C to +45°C. The LED shall be compliant with LM80-08 standard with L70 life of 50000 Hrs tested at maximum current (Complete LM 80 test report for LED should be submitted for 10000 hrs of testing). The LEDs used should be with CCT of 5700 K CRI of Minimum 70 and SDCM &lt; 5. LEDs must be driven at max 70% of the rated current. MCPCB with Aluminium core and copper thickeness of 35 micron to be used for LED mounting. LED Driver shall be silicone potted Integrated type Isolated Constant Current with range 140-280V AC. Driver Efficiency &gt; 88% &amp; 4 KV internal surge protection with additional 10KV SPD mounted inside the luminaire and firmly fixed to the housing Power factor greater than 0.95 and total harmonic distortion (THD) of less than 10% should be integral to the luminaire. LED Driver must have short circuit open circuit Auto cut-off protection for low and high input voltage. LED driver should have 440V AC protection for atleast 8 hours.LED driver should have over temperature protection.Individual drivers should be provided with individual modules along with ventilated enclousure to hide the wirings. Driver must be with Aluminium casing. Manufacturer shall have inhouse lab approved by NABL or ministry of science of govt of India. LM 79 and LM80 reports need to be submitted from a NABL/UL accredited lab to verify above parameters. Compliance to Indian Standards of IS10322 Part 5 / Sect 5:1967; 16105 : 2012; IS 16106 : 2012; IS 15885 (Part2/Sec13) : 2012; IS 16108 : 2012.</t>
    </r>
  </si>
  <si>
    <r>
      <rPr>
        <b/>
        <sz val="10"/>
        <color rgb="FF333333"/>
        <rFont val="Poppins"/>
      </rPr>
      <t>Internal Electrical Wiring (Lighting Circuit) for Toll Plaza :-</t>
    </r>
    <r>
      <rPr>
        <sz val="9"/>
        <color rgb="FF333333"/>
        <rFont val="Poppins"/>
      </rPr>
      <t xml:space="preserve"> 
Providing and erecting Point wiring with 1.1 KV grade ISI marked 2 X 1.5 sq. mm copper PVC insulted FRLS wire with 1.5 sq. mm (green) copper PVC insulated FRLS wire for earth continuity in FIA approved ISI mark medium class white colour 20/25 mm dia. embossed rigid PVC pipe with PVC fitting fixed with adhesive solution erected on/in Brick Wall / slab along with continuous G.I. fish wire to draw wires and laid in approved manner zari for PVC pipe and boxes shall be filled with cement mortar and finishing the surface to match the wall / ceiling complete with approved make 5/6 Amp. ISI make modular type switch and accessories mounted in 20 G. G.I. company fabricated metallic box covered with appropriate front plate modules erected flushed with wall / ceiling with necessary modular lamp holder / modular ceiling rose / HD Connector (make &amp; model approved by EIC and matching colur with switches accessories) (Deep Junction box 75mm depth if required) as directed for concealed wiring. Light point. Necessary sheet / tape / polythene / sand must be erected or filled in all box to prevent mortar going into the box. Length of point wiring must not increase than 10 mtr. For that necessary switch boards and their locations must be finalised before execution by agency otherwise payment will not be done for extra long point. (For future extention if required agency has to erect one higher size metal box and modular plate as per instruction of EIC. Cost of blank plate shall be paid as per tender item) [This item include cleaning (inside/outside) of all G.I. switch boards electric point box fan box MCBDB &amp; box cutting plaster finishing for modular plate without any gap] [conductor resistance should be as per IS:8130/1984]</t>
    </r>
  </si>
  <si>
    <r>
      <rPr>
        <b/>
        <sz val="10"/>
        <color rgb="FF333333"/>
        <rFont val="Poppins"/>
      </rPr>
      <t xml:space="preserve">Internal Electrical power Wiring for Toll Plaza :- 
</t>
    </r>
    <r>
      <rPr>
        <sz val="9"/>
        <color rgb="FF333333"/>
        <rFont val="Poppins"/>
      </rPr>
      <t>Providing and fixing Plug Point wiring with 1.1 KV grade ISI marked approved make 2 x 2.5 sq.mm copper PVC insulated FRLS wire with 1.5 sq.mm (green) copper PVC insulated FRLS wire for earth continuity in FIA approved ISI mark white colour medium class 20/25 mm dia. embossed rigid PVC pipe with PVC fitting fixed with adhesive solution erected in wall/slab along with continuous G. I. fish wire to draw wires and laid in approved manner zari for PVC pipe &amp; boxes shall be filled with cement mortar &amp; finishing the surface to match the wall / ceiling complete with 16 Amp Modular type Swich and accessories mounted in 20 G. GI company fabricated metallic box covered with appropriate front plate modules erected flushed with wall. (a) 16 Amp. Indicator switch &amp; 1 No. 6/16 A universal socket white colour suitable for 3/5 pin top duly both having ISI mark. (Necessary sheet / tape / polythene / sand must be erected or filled in all box To Prevent Mortor Going In To The Box) (Conductor resistance should be as per IS:8130/1984) ( FOR POWER PLUG IN BOOTH &amp; ADMIN BUILDING )</t>
    </r>
  </si>
  <si>
    <r>
      <rPr>
        <b/>
        <sz val="10"/>
        <color rgb="FF333333"/>
        <rFont val="Poppins"/>
      </rPr>
      <t xml:space="preserve">Power Wiring for (A.C POINT / BLOWER ONLY FOR BOOTH &amp; ADMIN BUILDING) </t>
    </r>
    <r>
      <rPr>
        <sz val="9"/>
        <color rgb="FF333333"/>
        <rFont val="Poppins"/>
      </rPr>
      <t xml:space="preserve">
Providing &amp; Erecting Plug Point wiring with approved ISI marked 1.1 kv grade 2 x 4.0 sq.mm copper PVC insulated FRLS wire with 2.5 sq.mm (green) copper PVC insulated FRLS wire for earth continuity in FIA approved ISI mark white colour medium class 25 mm dia. embossed rigid PVC pipe with PVC fitting fixed with adhesive solution erected in wall / slab along with continuous G.I. fish wire to draw wires and laid in approved manner. zari for PVC pipe &amp; boxes shall be filled with cement mortar &amp; finishing the surface to match the wall / ceiling complete with approved make 20 Amp. Modular type indicator switch and accessories mounted in 20 SWG GI company fabricated metallic box covered with appropriate front plate modules erected flushed with wall / ceiling. (a) 20 Amp Indicator switch &amp; 1 No. 20 A universal socket white colour suitable for 3 pin top duly both having ISI mark(A.C POINT / BLOWER ONLY FOR BOOTH &amp; ADMIN BUILDING ) (Necessary sheet / tape / polythene / sand must be erected or filled in all box to Prevent Mortor Going In to The Box) the quantity will be consider in set/point.</t>
    </r>
  </si>
  <si>
    <r>
      <rPr>
        <b/>
        <sz val="10"/>
        <color rgb="FF333333"/>
        <rFont val="Poppins"/>
      </rPr>
      <t xml:space="preserve">Surge Protection Device (SPD) </t>
    </r>
    <r>
      <rPr>
        <sz val="9"/>
        <color rgb="FF333333"/>
        <rFont val="Poppins"/>
      </rPr>
      <t xml:space="preserve">
Supply Installation Testing &amp; Commissioning of Three Phase 440 V Surge Suppressor protection Device (SPD) &amp; 40 Amp TPN MCB (or As per SPD OEM guide line for the protection of SPD which is erected such a way that it can be operated easily) SPD must be capable to protect all electrical and electronics equipments if SPD blast or fuse then the panel builder must have replace it soon during defect liability period. (Hakel ikra OBBO make) (With Three year Gaurantee/warranty)</t>
    </r>
  </si>
  <si>
    <r>
      <rPr>
        <b/>
        <sz val="9"/>
        <color rgb="FF333333"/>
        <rFont val="Poppins"/>
      </rPr>
      <t xml:space="preserve">6-Way SPN DB Board Double Door </t>
    </r>
    <r>
      <rPr>
        <sz val="9"/>
        <color rgb="FF333333"/>
        <rFont val="Poppins"/>
      </rPr>
      <t xml:space="preserve">
SITC of Approved make 6-Way SPN Double Door metal clad D.B. company prewired having Incoming and outgoing as mentioned below with NL suitable to operate on 230 Volt A.C. power and having overload and short circuit tripping element breaking capacity 10KA (for all MCB &amp; ELCB) to be erected in flush type and company fabricated 16 G.M.S./ IK 08 Certificate sheet box with powder coated inside and outside after apply seven tank chemical process of M.S. sheet cover complete with suitable integral single piece construction tinned copper busbar- and link with all necessary interconnection and with neccessary size wooden board for mounting MCBDB . Manufacturer must be Provided .(1)IP 43 Protection Certificate.(2) Seven tank Powder Coating Certificate.(3) Copper/Brass make Neutral &amp; Earthing link with Isolation and Protecting Cover. (a) For 6 Way SPN MCBDB with I/c:- 25 Amp DP RCBO(RCCB+MCB) 10KA &amp; O/G :- C-curve 6-16 Amp SP MCB :- 4 Nos. For Toll booth UPS power &amp; For Electrical Room + Medical Aid post</t>
    </r>
  </si>
  <si>
    <r>
      <rPr>
        <b/>
        <sz val="10"/>
        <color rgb="FF333333"/>
        <rFont val="Poppins"/>
      </rPr>
      <t xml:space="preserve">8-Way TPN DB Board </t>
    </r>
    <r>
      <rPr>
        <sz val="9"/>
        <color rgb="FF333333"/>
        <rFont val="Poppins"/>
      </rPr>
      <t xml:space="preserve">
SITC of Approved make 8-Way TPN DB - Three phase incoming and single phase horizontal type outgoing Per phase isolation type (PPI) Double Door metal clad D.B. company prewired having Incoming and outgoing as mentioned below with NL suitable to operate on 415 Volt A.C. power and having overload and short circuit tripping element breaking capacity 10KA (for all MCB &amp; ELCB) to be erected in flush type and company fabricated 16 G.M.S./ IK 08 Certificate sheet box with powder coated inside and outside after apply seven tank chemical process of M.S. sheet cover complete with suitable integral single piece construction tinned copper busbar- and link with all necessary interconnection and with neccessary size wooden board for mounting MCBDB . Manufacturer must be Provided .(1)IP 43 Protection Certificate.(2) Seven tank Powder Coating Certificate.(3) Copper/Brass make Neutral &amp; Earthing link with Isolation and Protecting Cover. (a) For 8 Way TPN MCBDB I/c:- 63 Amp FP MCB 10KA C-63 A DP ELCB 30ma 10KA -03 nos O/G :- C-curve 6-32 Amp SP MCB :- 21 Nos. For Toll plaza - Admin building GF + FF - Lighting &amp; Raw power DB &amp; Toll lane TMS equipment</t>
    </r>
  </si>
  <si>
    <r>
      <rPr>
        <b/>
        <sz val="10"/>
        <color rgb="FF333333"/>
        <rFont val="Poppins"/>
      </rPr>
      <t xml:space="preserve">PVC PIPES 25 MM Dia </t>
    </r>
    <r>
      <rPr>
        <sz val="9"/>
        <color rgb="FF333333"/>
        <rFont val="Poppins"/>
      </rPr>
      <t xml:space="preserve">
Providing and erecting Medium Class FIA approved and ISI mark white colour (embossed) RIGID PVC PIPES of following size complete erected with necessary PVC fittings &amp; Junction boxes fixed with adhesive solution &amp; clamps on / in wall / ceiling along with continuous fish wire to draw mains with necessary fittings and junction boxes for following dia. (a) 25 mm. dia.</t>
    </r>
  </si>
  <si>
    <r>
      <rPr>
        <b/>
        <sz val="10"/>
        <color rgb="FF333333"/>
        <rFont val="Poppins"/>
      </rPr>
      <t xml:space="preserve">2 Type x 1.5 sq.mm. Single core FRLS copper PVC Insulated wire
 </t>
    </r>
    <r>
      <rPr>
        <sz val="9"/>
        <color rgb="FF333333"/>
        <rFont val="Poppins"/>
      </rPr>
      <t>Providing and laying Mains with FRLS PVC Insulated wire ISI marked 1.1 KV grade with FIA approved ISI mark medium class 20/25/32 mm dia. embossed rigid PVC pipe with PVC fitting fixed with adhesive solution to be erected on/in brick wall / slab along with continuous G. I. fish wire to draw mains laid in approved manner with plastering by cement mortar &amp; finishing the surface to match the wall / ceiling complete with FRLS PVC insulated wire for earth continuity. (Approved ISI make only) [a] 2 x 1.5 sq.mm. FRLS copper multi stranded conductor mains with 1.5 sq.mm. FRLS copper multi stranded conductor for earthing as per standard colour code. [conductor resistance should be as per IS:8130/1984] for Toll plaza Main Wiring</t>
    </r>
  </si>
  <si>
    <r>
      <rPr>
        <b/>
        <sz val="9"/>
        <color rgb="FF333333"/>
        <rFont val="Poppins"/>
      </rPr>
      <t xml:space="preserve">2 type x 2.5 sq.mm. Single core FRLS copper flexi wire multi stranded conductor mains with 1.5 sq.mm. FRLS copper multi stranded conductor </t>
    </r>
    <r>
      <rPr>
        <sz val="9"/>
        <color rgb="FF333333"/>
        <rFont val="Poppins"/>
      </rPr>
      <t xml:space="preserve">
Providing and laying Mains with FRLS PVC Insulated wire ISI marked 1.1 KV grade with FIA approved ISI mark medium class 20/25/32 mm dia. embossed rigid PVC pipe with PVC fitting fixed with adhesive solution to be erected on/in brick wall / slab along with continuous G. I. fish wire to draw mains laid in approved manner with plastering by cement mortar &amp; finishing the surface to match the wall / ceiling complete with FRLS PVC insulated wire for earth continuity. (Approved ISI make only) [b] 2 x 2.5 sq.mm. FRLS copper multi stranded conductor mains with 1.5 sq.mm. FRLS copper multi stranded conductor for earthing as per standard colour code. (Conductor resistance should be as per IS:8130/1984)</t>
    </r>
  </si>
  <si>
    <r>
      <rPr>
        <b/>
        <sz val="10"/>
        <color rgb="FF333333"/>
        <rFont val="Poppins"/>
      </rPr>
      <t xml:space="preserve">2 Type x 4.0 sq.mm. FRLS copper multi stranded conductor mains with 2.5 sq.mm. FRLS copper multi stranded conductor for earthing </t>
    </r>
    <r>
      <rPr>
        <sz val="9"/>
        <color rgb="FF333333"/>
        <rFont val="Poppins"/>
      </rPr>
      <t xml:space="preserve">
Providing and laying Mains with FRLS PVC Insulated wire ISI marked 1.1 KV grade with FIA approved ISI mark medium class 20/25/32 mm dia. embossed rigid PVC pipe with PVC fitting fixed with adhesive solution to be erected on/in brick wall / slab along with continuous G. I. fish wire to draw mains laid in approved manner with plastering by cement mortar &amp; finishing the surface to match the wall / ceiling complete with FRLS PVC insulated wire for earth continuity. (Approved ISI make only) [c] 2 Type x 4.0 sq.mm. FRLS copper multi stranded conductor mains with 2.5 sq.mm. FRLS copper multi stranded conductor for earthing as per standard colour code. [conductor resistance should be as per IS:8130/1984]</t>
    </r>
  </si>
  <si>
    <r>
      <rPr>
        <b/>
        <sz val="10"/>
        <color rgb="FF333333"/>
        <rFont val="Poppins"/>
      </rPr>
      <t xml:space="preserve">LED Tube Light 20-24 W 4 feet </t>
    </r>
    <r>
      <rPr>
        <sz val="9"/>
        <color rgb="FF333333"/>
        <rFont val="Poppins"/>
      </rPr>
      <t xml:space="preserve">
SITC Of Max 24 Watt LED Indoor Commercial make high efficiency performance Tube rod Approx. 4 feet (lamp) with combination of high quality diffused polycarbonate and alluminium base dedicated heat sink for better perfomance of LED and also long life.High quality LED must be placed on metal core printed circuit board for better heat dissipation. seprate driver with all protection like under voltage (160V to 270V) over voltage protection 2 KV surge protection.The life of lamp should have 25 000 hrs at L70 THD&lt;15% efficiency &gt;=110lm/w with high power factor &gt; 0.90 with CRI &gt; 80 for better color rendition total lumens should be min 2400. The lamp should be suitable for T8 box type fitting made form CRCA sheet and white powder coated.The data sheet of LM79 for complete lamp can also be provided (Note:-The manufacturer/ authorised Channel partner of the manufacturer has to submit 4 yr free replcement Guarantee for complete Fixture ) (Approval will be given strictly subject to item specification).</t>
    </r>
  </si>
  <si>
    <r>
      <rPr>
        <b/>
        <sz val="10"/>
        <color rgb="FF333333"/>
        <rFont val="Poppins"/>
      </rPr>
      <t xml:space="preserve">Cable Tray 300X40X4 mm </t>
    </r>
    <r>
      <rPr>
        <sz val="9"/>
        <color rgb="FF333333"/>
        <rFont val="Poppins"/>
      </rPr>
      <t xml:space="preserve">
Supplying and erecting approved make GRP Perforated type Cable Tray with required GRP Straight Coupler Plates Corner etc. Material – Corrosion Resistant Polyester Flame Retardant U.V. Stabilized Resin System - Manufactured from Pultruded Sections- Polyester Resin System Glass Content : 55 – 60 % - - Standard Length : 3000mm- Support Span – 1500mm Deflection L/200 - Specification NEMA FG1 1993- UV Resistant - Flame Retardant – IS 6746 - Appendix K/UL 94 Very Low Flammability - Specification Followed NEMA FG1 1993 Oxygen Index – Minimum 30% as per ASTM D 2863 - Flame Spread (Extent of Burning) – 20mm as per Standard ASTM D 635 - Tensile Strength – 4000 – 8000 Kg/Cm2 as per Standard ASTM D 638 - Flexural Strength – 2500 – 10000 Kg/Cm2 as per Standard ASTM D 790- Izod Impact Strength – 130 Kg/Cm2 as per Standard ASTM D 256- Compressive Strength – 2500 – 5000 Kg/Cm2 as per Standard ASTM D 695- Barcol Hardness – 50 – 65. (E) Width - 300 mm Pultruded “C” Channel with 40mm Sides 4mm Thickness Loading 25 Kg./Mtr. ( Sumip coromandak Eircon Satyam -composite Make or equivalent make app by engineer in charge subject to above specification)</t>
    </r>
  </si>
  <si>
    <r>
      <rPr>
        <b/>
        <sz val="10"/>
        <rFont val="Poppins"/>
      </rPr>
      <t xml:space="preserve">8 SWG GI Earthing Wire 
</t>
    </r>
    <r>
      <rPr>
        <sz val="9"/>
        <rFont val="Poppins"/>
      </rPr>
      <t>upply &amp; Laying Hot Deep 8 swg GI earth wire in horizontal or vertical run in ground/surface/recess including riveting soldering saddles making connection etc. as required. from Street Light Pole to pole connection &amp; laying with Existing Armoured cable</t>
    </r>
  </si>
  <si>
    <r>
      <rPr>
        <b/>
        <sz val="9"/>
        <rFont val="Poppins"/>
      </rPr>
      <t xml:space="preserve"> 200A 415 Volts TPN Rewireable Cut-Out fuse units with mounting Bracket</t>
    </r>
    <r>
      <rPr>
        <sz val="9"/>
        <rFont val="Poppins"/>
      </rPr>
      <t xml:space="preserve">
Supplying, Installing, Testing &amp; Commissioning (SITC) of TPN Rewireable Switch Fuse Unit, rated 200 Ampere, 415 Volt AC, 50 Hz, 3-Phase, 3-Pole, complete with MS mounting bracket and accessories, suitable for outdoor highway street lighting application. The unit shall be installed after the energy meter and before the street light feeder pillar panel, complete in all respects as per specifications and site requirements.Quick make and break operation
Enclosure made of CRCA sheet steel, duly pre-treated and powder coated, Hard bright tin-plated copper contacts for 
Terminals suitable for Aluminium and Copper conductors, Porcelain fuse carriers with fully shrouded live parts, Door interlocking facility provided for safety, Knock-outs provided at top, bottom and rear sides for cable entry
Separate fuse and terminal block arrangement, Adequate internal space for wiring and maintenance
PVC gasket provided for weather-proof sealing, MS mounting bracket complete with clamps, nuts and bolts</t>
    </r>
  </si>
  <si>
    <t>Amount</t>
  </si>
  <si>
    <t>Subject:- BOQ for Electrical improvement works for Highway Street Lights &amp; Toll Plaza submitted by Designtech MEP Consultants.</t>
  </si>
  <si>
    <t>RMT</t>
  </si>
  <si>
    <t xml:space="preserve">UOM Revised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</si>
</sst>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0.000"/>
    <numFmt numFmtId="165" formatCode="0.0"/>
    <numFmt numFmtId="166" formatCode="0_ "/>
  </numFmts>
  <fonts count="89">
    <font>
      <sz val="11"/>
      <name val="Calibri"/>
      <charset val="134"/>
    </font>
    <font>
      <b/>
      <sz val="11"/>
      <name val="Calibri"/>
      <family val="2"/>
    </font>
    <font>
      <b/>
      <sz val="11"/>
      <name val="Calibri"/>
      <family val="2"/>
      <scheme val="minor"/>
    </font>
    <font>
      <sz val="9"/>
      <name val="Calibri"/>
      <family val="2"/>
    </font>
    <font>
      <b/>
      <sz val="9"/>
      <name val="Calibri"/>
      <family val="2"/>
    </font>
    <font>
      <sz val="10"/>
      <name val="Calibri"/>
      <family val="2"/>
      <scheme val="minor"/>
    </font>
    <font>
      <b/>
      <sz val="10"/>
      <name val="Calibri"/>
      <family val="2"/>
      <scheme val="minor"/>
    </font>
    <font>
      <sz val="9"/>
      <name val="Calibri"/>
      <family val="2"/>
      <scheme val="minor"/>
    </font>
    <font>
      <b/>
      <sz val="9"/>
      <name val="Calibri"/>
      <family val="2"/>
      <scheme val="minor"/>
    </font>
    <font>
      <sz val="10"/>
      <name val="Arial"/>
      <family val="2"/>
    </font>
    <font>
      <sz val="11"/>
      <name val="Calibri"/>
      <family val="2"/>
    </font>
    <font>
      <b/>
      <sz val="12"/>
      <name val="Calibri"/>
      <family val="2"/>
      <scheme val="minor"/>
    </font>
    <font>
      <b/>
      <sz val="10"/>
      <name val="Calibri"/>
      <family val="2"/>
    </font>
    <font>
      <b/>
      <sz val="12"/>
      <name val="Calibri"/>
      <family val="2"/>
    </font>
    <font>
      <b/>
      <sz val="16"/>
      <name val="Calibri"/>
      <family val="2"/>
    </font>
    <font>
      <b/>
      <sz val="16"/>
      <name val="Calibri"/>
      <family val="1"/>
    </font>
    <font>
      <b/>
      <sz val="16"/>
      <name val="Arial"/>
      <family val="2"/>
    </font>
    <font>
      <b/>
      <sz val="12"/>
      <name val="Arial"/>
      <family val="2"/>
    </font>
    <font>
      <b/>
      <sz val="10"/>
      <name val="Arial"/>
      <family val="2"/>
    </font>
    <font>
      <sz val="10"/>
      <color rgb="FF000000"/>
      <name val="Arial MT"/>
      <family val="2"/>
    </font>
    <font>
      <sz val="10"/>
      <name val="Arial MT"/>
    </font>
    <font>
      <sz val="10"/>
      <name val="Arial MT"/>
      <family val="2"/>
    </font>
    <font>
      <sz val="11"/>
      <color rgb="FF000000"/>
      <name val="Calibri"/>
      <family val="2"/>
    </font>
    <font>
      <sz val="11"/>
      <name val="Calibri"/>
      <family val="1"/>
    </font>
    <font>
      <b/>
      <sz val="10"/>
      <color rgb="FF000000"/>
      <name val="Arial"/>
      <family val="2"/>
    </font>
    <font>
      <b/>
      <sz val="11"/>
      <name val="Times New Roman"/>
      <family val="1"/>
    </font>
    <font>
      <b/>
      <sz val="10"/>
      <name val="Times New Roman"/>
      <family val="1"/>
    </font>
    <font>
      <b/>
      <sz val="9"/>
      <name val="Times New Roman"/>
      <family val="1"/>
    </font>
    <font>
      <sz val="10"/>
      <name val="Calibri"/>
      <family val="2"/>
    </font>
    <font>
      <b/>
      <sz val="16"/>
      <name val="Times New Roman"/>
      <family val="1"/>
    </font>
    <font>
      <b/>
      <sz val="12"/>
      <name val="Times New Roman"/>
      <family val="1"/>
    </font>
    <font>
      <sz val="8"/>
      <name val="Calibri"/>
      <family val="2"/>
    </font>
    <font>
      <b/>
      <sz val="9"/>
      <color rgb="FF333333"/>
      <name val="Source Sans Pro"/>
      <family val="2"/>
    </font>
    <font>
      <sz val="9"/>
      <color rgb="FF333333"/>
      <name val="Source Sans Pro"/>
      <family val="2"/>
    </font>
    <font>
      <b/>
      <sz val="8"/>
      <color theme="1"/>
      <name val="Calibri"/>
      <family val="2"/>
      <scheme val="minor"/>
    </font>
    <font>
      <sz val="8"/>
      <color theme="1"/>
      <name val="Calibri"/>
      <family val="2"/>
      <scheme val="minor"/>
    </font>
    <font>
      <sz val="8"/>
      <color rgb="FF000000"/>
      <name val="Calibri"/>
      <family val="2"/>
      <scheme val="minor"/>
    </font>
    <font>
      <sz val="8"/>
      <name val="Calibri"/>
      <family val="2"/>
      <scheme val="minor"/>
    </font>
    <font>
      <sz val="9"/>
      <name val="Source Sans Pro"/>
      <family val="2"/>
    </font>
    <font>
      <sz val="8"/>
      <name val="Source Sans Pro"/>
      <family val="2"/>
    </font>
    <font>
      <sz val="11"/>
      <color rgb="FFFF0000"/>
      <name val="Calibri"/>
      <family val="2"/>
    </font>
    <font>
      <b/>
      <sz val="10"/>
      <color rgb="FF333333"/>
      <name val="Source Sans Pro"/>
      <family val="2"/>
    </font>
    <font>
      <sz val="10"/>
      <color rgb="FFFF0000"/>
      <name val="Calibri"/>
      <family val="2"/>
      <scheme val="minor"/>
    </font>
    <font>
      <b/>
      <sz val="9"/>
      <color rgb="FF000000"/>
      <name val="Arial"/>
      <family val="2"/>
    </font>
    <font>
      <b/>
      <sz val="8"/>
      <color rgb="FF000000"/>
      <name val="Arial"/>
      <family val="2"/>
    </font>
    <font>
      <b/>
      <sz val="8"/>
      <name val="Arial"/>
      <family val="2"/>
    </font>
    <font>
      <b/>
      <sz val="8"/>
      <color theme="1"/>
      <name val="Arial"/>
      <family val="2"/>
    </font>
    <font>
      <b/>
      <sz val="8"/>
      <color rgb="FFFF0000"/>
      <name val="Arial"/>
      <family val="2"/>
    </font>
    <font>
      <b/>
      <sz val="9"/>
      <name val="Arial"/>
      <family val="2"/>
    </font>
    <font>
      <b/>
      <sz val="8"/>
      <color rgb="FF00B0F0"/>
      <name val="Arial"/>
      <family val="2"/>
    </font>
    <font>
      <b/>
      <sz val="12"/>
      <color rgb="FF000000"/>
      <name val="Calibri"/>
      <family val="2"/>
    </font>
    <font>
      <sz val="12"/>
      <name val="Calibri"/>
      <family val="2"/>
      <scheme val="minor"/>
    </font>
    <font>
      <b/>
      <sz val="11"/>
      <color rgb="FFFF0000"/>
      <name val="Calibri"/>
      <family val="2"/>
      <scheme val="minor"/>
    </font>
    <font>
      <b/>
      <sz val="10"/>
      <color rgb="FFFF0000"/>
      <name val="Calibri"/>
      <family val="2"/>
      <scheme val="minor"/>
    </font>
    <font>
      <b/>
      <sz val="18"/>
      <name val="Calibri"/>
      <family val="2"/>
      <scheme val="minor"/>
    </font>
    <font>
      <b/>
      <sz val="9"/>
      <color rgb="FF000000"/>
      <name val="Calibri"/>
      <family val="2"/>
    </font>
    <font>
      <b/>
      <sz val="9"/>
      <color rgb="FF000000"/>
      <name val="Calibri"/>
      <family val="2"/>
      <scheme val="minor"/>
    </font>
    <font>
      <b/>
      <sz val="14"/>
      <name val="Calibri"/>
      <family val="2"/>
    </font>
    <font>
      <b/>
      <u/>
      <sz val="11"/>
      <color rgb="FF0000FF"/>
      <name val="Calibri"/>
      <family val="2"/>
    </font>
    <font>
      <u/>
      <sz val="11"/>
      <color rgb="FF0000FF"/>
      <name val="Calibri"/>
      <family val="2"/>
    </font>
    <font>
      <b/>
      <sz val="12"/>
      <color theme="1"/>
      <name val="Calibri"/>
      <family val="2"/>
      <scheme val="minor"/>
    </font>
    <font>
      <b/>
      <sz val="18"/>
      <name val="Calibri"/>
      <family val="2"/>
    </font>
    <font>
      <b/>
      <sz val="20"/>
      <name val="Calibri"/>
      <family val="2"/>
    </font>
    <font>
      <sz val="14"/>
      <name val="Calibri"/>
      <family val="2"/>
    </font>
    <font>
      <b/>
      <u/>
      <sz val="16"/>
      <color rgb="FF0000FF"/>
      <name val="Calibri"/>
      <family val="2"/>
    </font>
    <font>
      <b/>
      <sz val="10"/>
      <name val="Source Sans Pro"/>
      <family val="2"/>
    </font>
    <font>
      <b/>
      <sz val="9"/>
      <name val="Source Sans Pro"/>
      <family val="2"/>
    </font>
    <font>
      <sz val="11"/>
      <name val="Calibri"/>
      <family val="2"/>
    </font>
    <font>
      <b/>
      <sz val="9"/>
      <color rgb="FFFF0000"/>
      <name val="Source Sans Pro"/>
      <family val="2"/>
    </font>
    <font>
      <b/>
      <sz val="10"/>
      <color rgb="FFFF0000"/>
      <name val="Calibri"/>
      <family val="2"/>
    </font>
    <font>
      <b/>
      <sz val="9"/>
      <color rgb="FFFF0000"/>
      <name val="Calibri"/>
      <family val="2"/>
      <scheme val="minor"/>
    </font>
    <font>
      <b/>
      <sz val="9"/>
      <color rgb="FFFF0000"/>
      <name val="Calibri"/>
      <family val="2"/>
    </font>
    <font>
      <sz val="11"/>
      <color rgb="FF333333"/>
      <name val="Source Sans Pro"/>
      <family val="2"/>
    </font>
    <font>
      <b/>
      <sz val="11"/>
      <color rgb="FF333333"/>
      <name val="Source Sans Pro"/>
      <family val="2"/>
    </font>
    <font>
      <sz val="11"/>
      <name val="Source Sans Pro"/>
      <family val="2"/>
    </font>
    <font>
      <b/>
      <sz val="11"/>
      <color rgb="FFFF0000"/>
      <name val="Calibri"/>
      <family val="2"/>
    </font>
    <font>
      <sz val="9"/>
      <color rgb="FFFF0000"/>
      <name val="Source Sans Pro"/>
      <family val="2"/>
    </font>
    <font>
      <b/>
      <sz val="10"/>
      <color rgb="FFFF0000"/>
      <name val="Source Sans Pro"/>
      <family val="2"/>
    </font>
    <font>
      <b/>
      <sz val="12"/>
      <color rgb="FFFF0000"/>
      <name val="Calibri"/>
      <family val="2"/>
    </font>
    <font>
      <sz val="9"/>
      <name val="Poppins"/>
    </font>
    <font>
      <sz val="11"/>
      <name val="Poppins"/>
    </font>
    <font>
      <b/>
      <sz val="11"/>
      <name val="Poppins"/>
    </font>
    <font>
      <b/>
      <sz val="9"/>
      <color rgb="FF333333"/>
      <name val="Poppins"/>
    </font>
    <font>
      <sz val="8"/>
      <name val="Poppins"/>
    </font>
    <font>
      <sz val="9"/>
      <color rgb="FF333333"/>
      <name val="Poppins"/>
    </font>
    <font>
      <b/>
      <sz val="10"/>
      <color rgb="FF333333"/>
      <name val="Poppins"/>
    </font>
    <font>
      <b/>
      <sz val="10"/>
      <name val="Poppins"/>
    </font>
    <font>
      <b/>
      <sz val="9"/>
      <name val="Poppins"/>
    </font>
    <font>
      <sz val="10"/>
      <name val="Poppins"/>
    </font>
  </fonts>
  <fills count="11">
    <fill>
      <patternFill patternType="none"/>
    </fill>
    <fill>
      <patternFill patternType="gray125"/>
    </fill>
    <fill>
      <patternFill patternType="solid">
        <fgColor rgb="FFFFFF00"/>
        <bgColor indexed="64"/>
      </patternFill>
    </fill>
    <fill>
      <patternFill patternType="solid">
        <fgColor rgb="FF91CF4F"/>
      </patternFill>
    </fill>
    <fill>
      <patternFill patternType="solid">
        <fgColor rgb="FFFFBF00"/>
      </patternFill>
    </fill>
    <fill>
      <patternFill patternType="solid">
        <fgColor rgb="FF9AC1E6"/>
      </patternFill>
    </fill>
    <fill>
      <patternFill patternType="solid">
        <fgColor rgb="FFFFFF00"/>
      </patternFill>
    </fill>
    <fill>
      <patternFill patternType="solid">
        <fgColor theme="3" tint="0.59999389629810485"/>
        <bgColor indexed="64"/>
      </patternFill>
    </fill>
    <fill>
      <patternFill patternType="solid">
        <fgColor rgb="FFFFE48E"/>
      </patternFill>
    </fill>
    <fill>
      <patternFill patternType="solid">
        <fgColor theme="8" tint="0.59999389629810485"/>
        <bgColor indexed="64"/>
      </patternFill>
    </fill>
    <fill>
      <patternFill patternType="solid">
        <fgColor theme="0"/>
        <bgColor indexed="64"/>
      </patternFill>
    </fill>
  </fills>
  <borders count="5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auto="1"/>
      </right>
      <top style="thin">
        <color auto="1"/>
      </top>
      <bottom style="thin">
        <color auto="1"/>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style="thin">
        <color rgb="FF000000"/>
      </top>
      <bottom/>
      <diagonal/>
    </border>
    <border>
      <left style="thin">
        <color auto="1"/>
      </left>
      <right/>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right style="thin">
        <color auto="1"/>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style="thin">
        <color auto="1"/>
      </right>
      <top/>
      <bottom style="thin">
        <color auto="1"/>
      </bottom>
      <diagonal/>
    </border>
    <border>
      <left/>
      <right style="thin">
        <color auto="1"/>
      </right>
      <top/>
      <bottom style="thin">
        <color auto="1"/>
      </bottom>
      <diagonal/>
    </border>
    <border>
      <left style="medium">
        <color indexed="64"/>
      </left>
      <right/>
      <top style="thin">
        <color auto="1"/>
      </top>
      <bottom style="medium">
        <color indexed="64"/>
      </bottom>
      <diagonal/>
    </border>
    <border>
      <left style="thin">
        <color auto="1"/>
      </left>
      <right/>
      <top style="thin">
        <color auto="1"/>
      </top>
      <bottom/>
      <diagonal/>
    </border>
    <border>
      <left/>
      <right style="thin">
        <color auto="1"/>
      </right>
      <top style="thin">
        <color auto="1"/>
      </top>
      <bottom/>
      <diagonal/>
    </border>
    <border>
      <left style="thin">
        <color auto="1"/>
      </left>
      <right/>
      <top style="medium">
        <color indexed="64"/>
      </top>
      <bottom style="thin">
        <color auto="1"/>
      </bottom>
      <diagonal/>
    </border>
    <border>
      <left style="thin">
        <color auto="1"/>
      </left>
      <right/>
      <top style="thin">
        <color auto="1"/>
      </top>
      <bottom style="medium">
        <color indexed="64"/>
      </bottom>
      <diagonal/>
    </border>
    <border>
      <left/>
      <right style="medium">
        <color indexed="64"/>
      </right>
      <top style="medium">
        <color indexed="64"/>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style="medium">
        <color indexed="64"/>
      </left>
      <right/>
      <top style="thin">
        <color auto="1"/>
      </top>
      <bottom style="thin">
        <color auto="1"/>
      </bottom>
      <diagonal/>
    </border>
    <border>
      <left style="thin">
        <color auto="1"/>
      </left>
      <right style="medium">
        <color indexed="64"/>
      </right>
      <top style="thin">
        <color auto="1"/>
      </top>
      <bottom style="thin">
        <color auto="1"/>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auto="1"/>
      </left>
      <right style="thin">
        <color auto="1"/>
      </right>
      <top/>
      <bottom style="medium">
        <color indexed="64"/>
      </bottom>
      <diagonal/>
    </border>
    <border>
      <left style="thin">
        <color auto="1"/>
      </left>
      <right style="thin">
        <color auto="1"/>
      </right>
      <top style="medium">
        <color indexed="64"/>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s>
  <cellStyleXfs count="7">
    <xf numFmtId="0" fontId="0" fillId="0" borderId="0">
      <alignment vertical="center"/>
    </xf>
    <xf numFmtId="43" fontId="10" fillId="0" borderId="0">
      <protection locked="0"/>
    </xf>
    <xf numFmtId="43" fontId="10" fillId="0" borderId="0">
      <protection locked="0"/>
    </xf>
    <xf numFmtId="0" fontId="9" fillId="0" borderId="0"/>
    <xf numFmtId="0" fontId="10" fillId="0" borderId="0">
      <alignment vertical="center"/>
    </xf>
    <xf numFmtId="9" fontId="9" fillId="0" borderId="0" applyFont="0" applyFill="0" applyBorder="0" applyAlignment="0" applyProtection="0"/>
    <xf numFmtId="43" fontId="67" fillId="0" borderId="0" applyFont="0" applyFill="0" applyBorder="0" applyAlignment="0" applyProtection="0"/>
  </cellStyleXfs>
  <cellXfs count="628">
    <xf numFmtId="0" fontId="0" fillId="0" borderId="0" xfId="0">
      <alignment vertical="center"/>
    </xf>
    <xf numFmtId="0" fontId="3" fillId="0" borderId="0" xfId="0" applyFont="1" applyAlignment="1">
      <alignment horizontal="center" vertical="center" wrapText="1"/>
    </xf>
    <xf numFmtId="0" fontId="3" fillId="0" borderId="0" xfId="0" applyFont="1">
      <alignment vertical="center"/>
    </xf>
    <xf numFmtId="0" fontId="8" fillId="0" borderId="1" xfId="0" applyFont="1" applyBorder="1" applyAlignment="1">
      <alignment horizontal="center" vertical="center" wrapText="1"/>
    </xf>
    <xf numFmtId="0" fontId="4" fillId="0" borderId="1" xfId="0" applyFont="1" applyBorder="1" applyAlignment="1">
      <alignment horizontal="center" vertical="center" wrapText="1"/>
    </xf>
    <xf numFmtId="0" fontId="8" fillId="0" borderId="1" xfId="0" applyFont="1" applyBorder="1" applyAlignment="1">
      <alignment horizontal="center" vertical="center"/>
    </xf>
    <xf numFmtId="0" fontId="4" fillId="0" borderId="0" xfId="0" applyFont="1" applyAlignment="1">
      <alignment horizontal="center" vertical="center" wrapText="1"/>
    </xf>
    <xf numFmtId="0" fontId="4" fillId="0" borderId="0" xfId="0" applyFont="1">
      <alignment vertical="center"/>
    </xf>
    <xf numFmtId="0" fontId="3" fillId="0" borderId="1" xfId="0" applyFont="1" applyBorder="1" applyAlignment="1">
      <alignment horizontal="center" vertical="center"/>
    </xf>
    <xf numFmtId="0" fontId="7" fillId="0" borderId="1" xfId="0" applyFont="1" applyBorder="1" applyAlignment="1">
      <alignment horizontal="center" vertical="center" wrapText="1"/>
    </xf>
    <xf numFmtId="164" fontId="8" fillId="0" borderId="1" xfId="0" applyNumberFormat="1" applyFont="1" applyBorder="1" applyAlignment="1">
      <alignment horizontal="center" vertical="center" wrapText="1"/>
    </xf>
    <xf numFmtId="166" fontId="7" fillId="0" borderId="1" xfId="0" applyNumberFormat="1" applyFont="1" applyBorder="1" applyAlignment="1">
      <alignment horizontal="center" vertical="center" wrapText="1"/>
    </xf>
    <xf numFmtId="164" fontId="7" fillId="0" borderId="1" xfId="0" applyNumberFormat="1" applyFont="1" applyBorder="1" applyAlignment="1">
      <alignment horizontal="center" vertical="center" shrinkToFit="1"/>
    </xf>
    <xf numFmtId="1" fontId="7" fillId="0" borderId="1" xfId="0" applyNumberFormat="1" applyFont="1" applyBorder="1" applyAlignment="1">
      <alignment horizontal="center" vertical="center" shrinkToFit="1"/>
    </xf>
    <xf numFmtId="0" fontId="7" fillId="0" borderId="1" xfId="0" applyFont="1" applyBorder="1" applyAlignment="1">
      <alignment horizontal="center" vertical="center"/>
    </xf>
    <xf numFmtId="0" fontId="7" fillId="0" borderId="1" xfId="0" applyFont="1" applyBorder="1" applyAlignment="1">
      <alignment horizontal="left" vertical="center"/>
    </xf>
    <xf numFmtId="0" fontId="3" fillId="0" borderId="0" xfId="0" applyFont="1" applyAlignment="1">
      <alignment horizontal="left" vertical="center"/>
    </xf>
    <xf numFmtId="166" fontId="7" fillId="0" borderId="1" xfId="0" quotePrefix="1" applyNumberFormat="1" applyFont="1" applyBorder="1" applyAlignment="1">
      <alignment horizontal="center" vertical="center" wrapText="1"/>
    </xf>
    <xf numFmtId="49" fontId="7" fillId="0" borderId="1" xfId="0" applyNumberFormat="1" applyFont="1" applyBorder="1" applyAlignment="1">
      <alignment horizontal="center" vertical="center" wrapText="1"/>
    </xf>
    <xf numFmtId="0" fontId="3" fillId="0" borderId="0" xfId="0" applyFont="1" applyAlignment="1">
      <alignment horizontal="center" vertical="center"/>
    </xf>
    <xf numFmtId="0" fontId="7" fillId="0" borderId="1" xfId="0" quotePrefix="1" applyFont="1" applyBorder="1" applyAlignment="1">
      <alignment horizontal="center" vertical="center" wrapText="1"/>
    </xf>
    <xf numFmtId="0" fontId="7" fillId="0" borderId="1" xfId="0" applyFont="1" applyBorder="1" applyAlignment="1">
      <alignment horizontal="left" vertical="center" wrapText="1"/>
    </xf>
    <xf numFmtId="164" fontId="8" fillId="0" borderId="1" xfId="0" applyNumberFormat="1" applyFont="1" applyBorder="1" applyAlignment="1">
      <alignment horizontal="center" vertical="center"/>
    </xf>
    <xf numFmtId="0" fontId="7" fillId="0" borderId="1" xfId="4" applyFont="1" applyBorder="1" applyAlignment="1">
      <alignment horizontal="center" vertical="center" wrapText="1"/>
    </xf>
    <xf numFmtId="166" fontId="7" fillId="0" borderId="1" xfId="3" applyNumberFormat="1" applyFont="1" applyBorder="1" applyAlignment="1">
      <alignment horizontal="center" vertical="center" wrapText="1"/>
    </xf>
    <xf numFmtId="0" fontId="3" fillId="0" borderId="1" xfId="0" applyFont="1" applyBorder="1">
      <alignment vertical="center"/>
    </xf>
    <xf numFmtId="0" fontId="12" fillId="0" borderId="1" xfId="0" applyFont="1" applyBorder="1">
      <alignment vertical="center"/>
    </xf>
    <xf numFmtId="0" fontId="12" fillId="0" borderId="0" xfId="0" applyFont="1" applyAlignment="1">
      <alignment horizontal="center" vertical="center" wrapText="1"/>
    </xf>
    <xf numFmtId="0" fontId="12" fillId="0" borderId="0" xfId="0" applyFont="1">
      <alignment vertical="center"/>
    </xf>
    <xf numFmtId="0" fontId="7" fillId="0" borderId="0" xfId="0" applyFont="1" applyAlignment="1">
      <alignment vertical="center" wrapText="1"/>
    </xf>
    <xf numFmtId="164" fontId="4" fillId="0" borderId="0" xfId="0" applyNumberFormat="1" applyFont="1" applyAlignment="1">
      <alignment horizontal="center" vertical="center"/>
    </xf>
    <xf numFmtId="0" fontId="7" fillId="0" borderId="0" xfId="0" applyFont="1">
      <alignment vertical="center"/>
    </xf>
    <xf numFmtId="0" fontId="4" fillId="0" borderId="0" xfId="0" applyFont="1" applyAlignment="1">
      <alignment horizontal="center" vertical="center"/>
    </xf>
    <xf numFmtId="1" fontId="4" fillId="0" borderId="0" xfId="0" applyNumberFormat="1" applyFont="1" applyAlignment="1">
      <alignment horizontal="center" vertical="center"/>
    </xf>
    <xf numFmtId="1" fontId="12" fillId="2" borderId="1" xfId="0" applyNumberFormat="1" applyFont="1" applyFill="1" applyBorder="1" applyAlignment="1">
      <alignment horizontal="center" vertical="center"/>
    </xf>
    <xf numFmtId="0" fontId="12" fillId="2" borderId="1" xfId="0" applyFont="1" applyFill="1" applyBorder="1">
      <alignment vertical="center"/>
    </xf>
    <xf numFmtId="1" fontId="2" fillId="2" borderId="1" xfId="0" applyNumberFormat="1" applyFont="1" applyFill="1" applyBorder="1" applyAlignment="1">
      <alignment horizontal="center" vertical="center"/>
    </xf>
    <xf numFmtId="0" fontId="2" fillId="2" borderId="1" xfId="0" applyFont="1" applyFill="1" applyBorder="1">
      <alignment vertical="center"/>
    </xf>
    <xf numFmtId="0" fontId="10" fillId="0" borderId="0" xfId="0" applyFont="1">
      <alignment vertical="center"/>
    </xf>
    <xf numFmtId="0" fontId="6" fillId="0" borderId="1" xfId="0" applyFont="1" applyBorder="1" applyAlignment="1">
      <alignment horizontal="center" vertical="center" wrapText="1"/>
    </xf>
    <xf numFmtId="0" fontId="2"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164" fontId="5" fillId="0" borderId="1" xfId="0" applyNumberFormat="1" applyFont="1" applyBorder="1" applyAlignment="1">
      <alignment horizontal="center" vertical="center" wrapText="1"/>
    </xf>
    <xf numFmtId="164" fontId="5" fillId="0" borderId="1" xfId="0" applyNumberFormat="1" applyFont="1" applyBorder="1" applyAlignment="1">
      <alignment horizontal="center" vertical="center"/>
    </xf>
    <xf numFmtId="0" fontId="0" fillId="0" borderId="0" xfId="0" applyAlignment="1">
      <alignment horizontal="left" vertical="top"/>
    </xf>
    <xf numFmtId="0" fontId="0" fillId="0" borderId="7" xfId="0" applyBorder="1" applyAlignment="1">
      <alignment horizontal="left" wrapText="1"/>
    </xf>
    <xf numFmtId="0" fontId="18" fillId="0" borderId="7" xfId="0" applyFont="1" applyBorder="1" applyAlignment="1">
      <alignment horizontal="left" vertical="top" wrapText="1" indent="1"/>
    </xf>
    <xf numFmtId="0" fontId="18" fillId="0" borderId="7" xfId="0" applyFont="1" applyBorder="1" applyAlignment="1">
      <alignment horizontal="center" vertical="top" wrapText="1"/>
    </xf>
    <xf numFmtId="0" fontId="0" fillId="6" borderId="7" xfId="0" applyFill="1" applyBorder="1" applyAlignment="1">
      <alignment horizontal="center" vertical="top" wrapText="1"/>
    </xf>
    <xf numFmtId="0" fontId="0" fillId="6" borderId="7" xfId="0" applyFill="1" applyBorder="1" applyAlignment="1">
      <alignment horizontal="left" vertical="top" wrapText="1"/>
    </xf>
    <xf numFmtId="0" fontId="18" fillId="6" borderId="7" xfId="0" applyFont="1" applyFill="1" applyBorder="1" applyAlignment="1">
      <alignment horizontal="left" vertical="top" wrapText="1"/>
    </xf>
    <xf numFmtId="1" fontId="19" fillId="0" borderId="7" xfId="0" applyNumberFormat="1" applyFont="1" applyBorder="1" applyAlignment="1">
      <alignment horizontal="center" vertical="top" shrinkToFit="1"/>
    </xf>
    <xf numFmtId="0" fontId="20" fillId="0" borderId="7" xfId="0" applyFont="1" applyBorder="1" applyAlignment="1">
      <alignment horizontal="center" vertical="top" wrapText="1"/>
    </xf>
    <xf numFmtId="1" fontId="22" fillId="0" borderId="7" xfId="0" applyNumberFormat="1" applyFont="1" applyBorder="1" applyAlignment="1">
      <alignment horizontal="center" vertical="top" shrinkToFit="1"/>
    </xf>
    <xf numFmtId="0" fontId="10" fillId="0" borderId="7" xfId="0" applyFont="1" applyBorder="1" applyAlignment="1">
      <alignment horizontal="center" vertical="top" wrapText="1"/>
    </xf>
    <xf numFmtId="165" fontId="19" fillId="0" borderId="7" xfId="0" applyNumberFormat="1" applyFont="1" applyBorder="1" applyAlignment="1">
      <alignment horizontal="center" vertical="top" shrinkToFit="1"/>
    </xf>
    <xf numFmtId="0" fontId="0" fillId="0" borderId="7" xfId="0" applyBorder="1" applyAlignment="1">
      <alignment horizontal="left" vertical="center" wrapText="1"/>
    </xf>
    <xf numFmtId="1" fontId="24" fillId="4" borderId="7" xfId="0" applyNumberFormat="1" applyFont="1" applyFill="1" applyBorder="1" applyAlignment="1">
      <alignment horizontal="center" vertical="top" shrinkToFit="1"/>
    </xf>
    <xf numFmtId="0" fontId="0" fillId="2" borderId="7" xfId="0" applyFill="1" applyBorder="1" applyAlignment="1">
      <alignment horizontal="left" wrapText="1"/>
    </xf>
    <xf numFmtId="164" fontId="8" fillId="0" borderId="1" xfId="0" applyNumberFormat="1" applyFont="1" applyBorder="1" applyAlignment="1">
      <alignment horizontal="center" vertical="center" shrinkToFit="1"/>
    </xf>
    <xf numFmtId="0" fontId="2" fillId="0" borderId="0" xfId="0" applyFont="1">
      <alignment vertical="center"/>
    </xf>
    <xf numFmtId="0" fontId="2" fillId="0" borderId="0" xfId="0" applyFont="1" applyAlignment="1">
      <alignment horizontal="left" vertical="center"/>
    </xf>
    <xf numFmtId="0" fontId="6" fillId="0" borderId="0" xfId="0" applyFont="1" applyAlignment="1">
      <alignment horizontal="center" vertical="center"/>
    </xf>
    <xf numFmtId="0" fontId="6" fillId="0" borderId="0" xfId="0" applyFont="1">
      <alignment vertical="center"/>
    </xf>
    <xf numFmtId="0" fontId="6" fillId="0" borderId="0" xfId="0" applyFont="1" applyAlignment="1">
      <alignment vertical="center" wrapText="1"/>
    </xf>
    <xf numFmtId="1" fontId="6" fillId="0" borderId="0" xfId="0" applyNumberFormat="1" applyFont="1" applyAlignment="1">
      <alignment horizontal="center" vertical="center"/>
    </xf>
    <xf numFmtId="1" fontId="6" fillId="0" borderId="0" xfId="0" applyNumberFormat="1"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164" fontId="2" fillId="0" borderId="0" xfId="0" applyNumberFormat="1" applyFont="1" applyAlignment="1">
      <alignment horizontal="center" vertical="center"/>
    </xf>
    <xf numFmtId="0" fontId="26" fillId="0" borderId="1" xfId="0" applyFont="1" applyBorder="1" applyAlignment="1">
      <alignment horizontal="center" vertical="center" wrapText="1"/>
    </xf>
    <xf numFmtId="0" fontId="26" fillId="0" borderId="1" xfId="0" applyFont="1" applyBorder="1" applyAlignment="1">
      <alignment horizontal="center" vertical="center"/>
    </xf>
    <xf numFmtId="164" fontId="26" fillId="0" borderId="1" xfId="0" applyNumberFormat="1" applyFont="1" applyBorder="1" applyAlignment="1">
      <alignment horizontal="center" vertical="center" wrapText="1"/>
    </xf>
    <xf numFmtId="164" fontId="26" fillId="0" borderId="1" xfId="0" applyNumberFormat="1" applyFont="1" applyBorder="1" applyAlignment="1">
      <alignment horizontal="center" vertical="center" shrinkToFit="1"/>
    </xf>
    <xf numFmtId="1" fontId="26" fillId="0" borderId="1" xfId="0" applyNumberFormat="1" applyFont="1" applyBorder="1" applyAlignment="1">
      <alignment horizontal="center" vertical="center" shrinkToFit="1"/>
    </xf>
    <xf numFmtId="0" fontId="26" fillId="0" borderId="1" xfId="0" applyFont="1" applyBorder="1" applyAlignment="1">
      <alignment horizontal="left" vertical="center" wrapText="1"/>
    </xf>
    <xf numFmtId="164" fontId="26" fillId="0" borderId="1" xfId="0" applyNumberFormat="1" applyFont="1" applyBorder="1" applyAlignment="1">
      <alignment horizontal="center" vertical="center"/>
    </xf>
    <xf numFmtId="0" fontId="27" fillId="0" borderId="1" xfId="0" applyFont="1" applyBorder="1" applyAlignment="1">
      <alignment horizontal="center" vertical="center"/>
    </xf>
    <xf numFmtId="0" fontId="27" fillId="0" borderId="1" xfId="0" applyFont="1" applyBorder="1" applyAlignment="1">
      <alignment horizontal="center" vertical="center" wrapText="1"/>
    </xf>
    <xf numFmtId="164" fontId="27" fillId="0" borderId="1" xfId="0" applyNumberFormat="1" applyFont="1" applyBorder="1" applyAlignment="1">
      <alignment horizontal="center" vertical="center" wrapText="1"/>
    </xf>
    <xf numFmtId="164" fontId="27" fillId="0" borderId="1" xfId="0" applyNumberFormat="1" applyFont="1" applyBorder="1" applyAlignment="1">
      <alignment horizontal="center" vertical="center" shrinkToFit="1"/>
    </xf>
    <xf numFmtId="1" fontId="27" fillId="0" borderId="1" xfId="0" applyNumberFormat="1" applyFont="1" applyBorder="1" applyAlignment="1">
      <alignment horizontal="center" vertical="center" shrinkToFit="1"/>
    </xf>
    <xf numFmtId="1" fontId="27" fillId="0" borderId="1" xfId="0" applyNumberFormat="1" applyFont="1" applyBorder="1" applyAlignment="1">
      <alignment horizontal="center" vertical="center"/>
    </xf>
    <xf numFmtId="0" fontId="27" fillId="0" borderId="1" xfId="0" applyFont="1" applyBorder="1" applyAlignment="1">
      <alignment vertical="center" wrapText="1"/>
    </xf>
    <xf numFmtId="0" fontId="27" fillId="0" borderId="1" xfId="0" applyFont="1" applyBorder="1">
      <alignment vertical="center"/>
    </xf>
    <xf numFmtId="1" fontId="27" fillId="2" borderId="1" xfId="0" applyNumberFormat="1" applyFont="1" applyFill="1" applyBorder="1" applyAlignment="1">
      <alignment horizontal="center" vertical="center"/>
    </xf>
    <xf numFmtId="0" fontId="28" fillId="0" borderId="0" xfId="0" applyFont="1">
      <alignment vertical="center"/>
    </xf>
    <xf numFmtId="0" fontId="28" fillId="0" borderId="0" xfId="0" applyFont="1" applyAlignment="1">
      <alignment horizontal="center" vertical="center" wrapText="1"/>
    </xf>
    <xf numFmtId="0" fontId="11" fillId="0" borderId="0" xfId="0" applyFont="1">
      <alignment vertical="center"/>
    </xf>
    <xf numFmtId="1" fontId="2" fillId="0" borderId="0" xfId="0" applyNumberFormat="1" applyFont="1" applyAlignment="1">
      <alignment horizontal="center" vertical="center"/>
    </xf>
    <xf numFmtId="1" fontId="30" fillId="2" borderId="1" xfId="0" applyNumberFormat="1" applyFont="1" applyFill="1" applyBorder="1" applyAlignment="1">
      <alignment horizontal="center" vertical="center"/>
    </xf>
    <xf numFmtId="0" fontId="30" fillId="2" borderId="1" xfId="0" applyFont="1" applyFill="1" applyBorder="1">
      <alignment vertical="center"/>
    </xf>
    <xf numFmtId="164" fontId="2" fillId="0" borderId="1" xfId="0" applyNumberFormat="1" applyFont="1" applyBorder="1" applyAlignment="1">
      <alignment horizontal="center" vertical="center" wrapText="1"/>
    </xf>
    <xf numFmtId="0" fontId="2" fillId="0" borderId="1" xfId="0" applyFont="1" applyBorder="1" applyAlignment="1">
      <alignment horizontal="center" vertical="center"/>
    </xf>
    <xf numFmtId="0" fontId="4" fillId="0" borderId="1" xfId="0" applyFont="1" applyBorder="1" applyAlignment="1">
      <alignment horizontal="center" vertical="center"/>
    </xf>
    <xf numFmtId="0" fontId="35" fillId="0" borderId="0" xfId="0" applyFont="1" applyAlignment="1"/>
    <xf numFmtId="0" fontId="34" fillId="0" borderId="1" xfId="0" applyFont="1" applyBorder="1" applyAlignment="1">
      <alignment horizontal="center" vertical="center"/>
    </xf>
    <xf numFmtId="0" fontId="34" fillId="0" borderId="1" xfId="0" applyFont="1" applyBorder="1" applyAlignment="1">
      <alignment horizontal="center" vertical="center" wrapText="1"/>
    </xf>
    <xf numFmtId="1" fontId="36" fillId="0" borderId="1" xfId="0" applyNumberFormat="1" applyFont="1" applyBorder="1" applyAlignment="1">
      <alignment horizontal="center" vertical="center" shrinkToFit="1"/>
    </xf>
    <xf numFmtId="164" fontId="36" fillId="0" borderId="1" xfId="0" applyNumberFormat="1" applyFont="1" applyBorder="1" applyAlignment="1">
      <alignment horizontal="center" vertical="center" shrinkToFit="1"/>
    </xf>
    <xf numFmtId="0" fontId="37" fillId="0" borderId="1" xfId="0" applyFont="1" applyBorder="1" applyAlignment="1">
      <alignment horizontal="center" vertical="center" wrapText="1"/>
    </xf>
    <xf numFmtId="0" fontId="35" fillId="0" borderId="1" xfId="0" applyFont="1" applyBorder="1" applyAlignment="1"/>
    <xf numFmtId="0" fontId="35" fillId="0" borderId="1" xfId="0" applyFont="1" applyBorder="1" applyAlignment="1">
      <alignment horizontal="center" vertical="center"/>
    </xf>
    <xf numFmtId="164" fontId="35" fillId="0" borderId="1" xfId="0" applyNumberFormat="1" applyFont="1" applyBorder="1" applyAlignment="1">
      <alignment horizontal="center" vertical="center"/>
    </xf>
    <xf numFmtId="0" fontId="35" fillId="0" borderId="1" xfId="0" applyFont="1" applyBorder="1" applyAlignment="1">
      <alignment horizontal="center" vertical="center" wrapText="1"/>
    </xf>
    <xf numFmtId="164" fontId="35" fillId="0" borderId="7" xfId="0" applyNumberFormat="1" applyFont="1" applyBorder="1" applyAlignment="1">
      <alignment horizontal="center" vertical="center"/>
    </xf>
    <xf numFmtId="164" fontId="35" fillId="0" borderId="8" xfId="0" applyNumberFormat="1" applyFont="1" applyBorder="1" applyAlignment="1">
      <alignment horizontal="center" vertical="center"/>
    </xf>
    <xf numFmtId="0" fontId="35" fillId="0" borderId="9" xfId="0" applyFont="1" applyBorder="1" applyAlignment="1">
      <alignment horizontal="center" vertical="center"/>
    </xf>
    <xf numFmtId="0" fontId="35" fillId="0" borderId="7" xfId="0" applyFont="1" applyBorder="1" applyAlignment="1">
      <alignment horizontal="center" vertical="center"/>
    </xf>
    <xf numFmtId="0" fontId="35" fillId="0" borderId="18" xfId="0" applyFont="1" applyBorder="1" applyAlignment="1">
      <alignment horizontal="center" vertical="center"/>
    </xf>
    <xf numFmtId="0" fontId="35" fillId="0" borderId="8" xfId="0" applyFont="1" applyBorder="1" applyAlignment="1">
      <alignment horizontal="center" vertical="center"/>
    </xf>
    <xf numFmtId="164" fontId="36" fillId="0" borderId="7" xfId="0" applyNumberFormat="1" applyFont="1" applyBorder="1" applyAlignment="1">
      <alignment horizontal="center" vertical="center" shrinkToFit="1"/>
    </xf>
    <xf numFmtId="164" fontId="36" fillId="0" borderId="8" xfId="0" applyNumberFormat="1" applyFont="1" applyBorder="1" applyAlignment="1">
      <alignment horizontal="center" vertical="center" shrinkToFit="1"/>
    </xf>
    <xf numFmtId="0" fontId="37" fillId="0" borderId="9" xfId="0" applyFont="1" applyBorder="1" applyAlignment="1">
      <alignment horizontal="center" vertical="center" wrapText="1"/>
    </xf>
    <xf numFmtId="0" fontId="37" fillId="0" borderId="7" xfId="0" applyFont="1" applyBorder="1" applyAlignment="1">
      <alignment horizontal="center" vertical="center" wrapText="1"/>
    </xf>
    <xf numFmtId="1" fontId="36" fillId="0" borderId="8" xfId="0" applyNumberFormat="1" applyFont="1" applyBorder="1" applyAlignment="1">
      <alignment horizontal="center" vertical="center" shrinkToFit="1"/>
    </xf>
    <xf numFmtId="0" fontId="36" fillId="0" borderId="7" xfId="0" applyFont="1" applyBorder="1" applyAlignment="1">
      <alignment horizontal="center" vertical="center" wrapText="1"/>
    </xf>
    <xf numFmtId="0" fontId="35" fillId="0" borderId="2" xfId="0" applyFont="1" applyBorder="1" applyAlignment="1">
      <alignment horizontal="center" vertical="center"/>
    </xf>
    <xf numFmtId="0" fontId="34" fillId="0" borderId="0" xfId="0" applyFont="1">
      <alignment vertical="center"/>
    </xf>
    <xf numFmtId="0" fontId="37" fillId="0" borderId="8" xfId="0" applyFont="1" applyBorder="1" applyAlignment="1">
      <alignment horizontal="center" vertical="center" wrapText="1"/>
    </xf>
    <xf numFmtId="0" fontId="35" fillId="0" borderId="0" xfId="0" applyFont="1" applyAlignment="1">
      <alignment horizontal="center"/>
    </xf>
    <xf numFmtId="164" fontId="36" fillId="0" borderId="15" xfId="0" applyNumberFormat="1" applyFont="1" applyBorder="1" applyAlignment="1">
      <alignment horizontal="center" vertical="center" shrinkToFit="1"/>
    </xf>
    <xf numFmtId="164" fontId="36" fillId="0" borderId="16" xfId="0" applyNumberFormat="1" applyFont="1" applyBorder="1" applyAlignment="1">
      <alignment horizontal="center" vertical="center" shrinkToFit="1"/>
    </xf>
    <xf numFmtId="0" fontId="37" fillId="0" borderId="17" xfId="0" applyFont="1" applyBorder="1" applyAlignment="1">
      <alignment horizontal="center" vertical="center" wrapText="1"/>
    </xf>
    <xf numFmtId="0" fontId="37" fillId="0" borderId="15" xfId="0" applyFont="1" applyBorder="1" applyAlignment="1">
      <alignment horizontal="center" vertical="center" wrapText="1"/>
    </xf>
    <xf numFmtId="0" fontId="37" fillId="0" borderId="16" xfId="0" applyFont="1" applyBorder="1" applyAlignment="1">
      <alignment horizontal="center" vertical="center" wrapText="1"/>
    </xf>
    <xf numFmtId="0" fontId="40" fillId="0" borderId="0" xfId="0" applyFont="1">
      <alignment vertical="center"/>
    </xf>
    <xf numFmtId="0" fontId="5" fillId="0" borderId="1" xfId="0" applyFont="1" applyBorder="1" applyAlignment="1">
      <alignment horizontal="left" vertical="center" wrapText="1"/>
    </xf>
    <xf numFmtId="164" fontId="42" fillId="0" borderId="1" xfId="0" applyNumberFormat="1" applyFont="1" applyBorder="1" applyAlignment="1">
      <alignment horizontal="center" vertical="center" wrapText="1"/>
    </xf>
    <xf numFmtId="0" fontId="42" fillId="0" borderId="1" xfId="0" applyFont="1" applyBorder="1" applyAlignment="1">
      <alignment horizontal="center" vertical="center" wrapText="1"/>
    </xf>
    <xf numFmtId="1" fontId="36" fillId="0" borderId="19" xfId="0" applyNumberFormat="1" applyFont="1" applyBorder="1" applyAlignment="1">
      <alignment horizontal="center" vertical="center" shrinkToFit="1"/>
    </xf>
    <xf numFmtId="0" fontId="35" fillId="0" borderId="16" xfId="0" applyFont="1" applyBorder="1" applyAlignment="1">
      <alignment horizontal="center" vertical="center"/>
    </xf>
    <xf numFmtId="1" fontId="8" fillId="0" borderId="1" xfId="0" applyNumberFormat="1" applyFont="1" applyBorder="1" applyAlignment="1">
      <alignment horizontal="center" vertical="center" shrinkToFit="1"/>
    </xf>
    <xf numFmtId="1" fontId="8" fillId="0" borderId="1" xfId="0" applyNumberFormat="1" applyFont="1" applyBorder="1" applyAlignment="1">
      <alignment horizontal="center" vertical="center"/>
    </xf>
    <xf numFmtId="0" fontId="8" fillId="0" borderId="1" xfId="0" applyFont="1" applyBorder="1" applyAlignment="1">
      <alignment horizontal="left" vertical="center" wrapText="1"/>
    </xf>
    <xf numFmtId="0" fontId="4" fillId="0" borderId="0" xfId="0" applyFont="1" applyAlignment="1">
      <alignment horizontal="left" vertical="center"/>
    </xf>
    <xf numFmtId="0" fontId="8" fillId="0" borderId="1" xfId="0" applyFont="1" applyBorder="1" applyAlignment="1">
      <alignment horizontal="left" vertical="center"/>
    </xf>
    <xf numFmtId="0" fontId="4" fillId="0" borderId="1" xfId="0" applyFont="1" applyBorder="1" applyAlignment="1">
      <alignment vertical="center" wrapText="1"/>
    </xf>
    <xf numFmtId="0" fontId="4" fillId="0" borderId="1" xfId="0" applyFont="1" applyBorder="1">
      <alignment vertical="center"/>
    </xf>
    <xf numFmtId="0" fontId="8" fillId="0" borderId="1" xfId="0" applyFont="1" applyBorder="1" applyAlignment="1">
      <alignment vertical="center" wrapText="1"/>
    </xf>
    <xf numFmtId="0" fontId="8" fillId="0" borderId="0" xfId="0" applyFont="1">
      <alignment vertical="center"/>
    </xf>
    <xf numFmtId="0" fontId="8" fillId="0" borderId="0" xfId="0" applyFont="1" applyAlignment="1">
      <alignment vertical="center" wrapText="1"/>
    </xf>
    <xf numFmtId="0" fontId="4" fillId="0" borderId="0" xfId="0" applyFont="1" applyAlignment="1">
      <alignment vertical="center" wrapText="1"/>
    </xf>
    <xf numFmtId="0" fontId="44" fillId="0" borderId="0" xfId="0" applyFont="1" applyAlignment="1">
      <alignment horizontal="center" vertical="top"/>
    </xf>
    <xf numFmtId="0" fontId="44" fillId="0" borderId="0" xfId="0" applyFont="1" applyAlignment="1">
      <alignment horizontal="center" vertical="center"/>
    </xf>
    <xf numFmtId="0" fontId="44" fillId="0" borderId="0" xfId="0" applyFont="1" applyAlignment="1">
      <alignment horizontal="center" vertical="center" wrapText="1"/>
    </xf>
    <xf numFmtId="164" fontId="43" fillId="0" borderId="0" xfId="0" applyNumberFormat="1" applyFont="1" applyAlignment="1">
      <alignment horizontal="center" vertical="center"/>
    </xf>
    <xf numFmtId="0" fontId="24" fillId="0" borderId="0" xfId="0" applyFont="1" applyAlignment="1">
      <alignment horizontal="center" vertical="top"/>
    </xf>
    <xf numFmtId="0" fontId="44" fillId="0" borderId="1" xfId="0" applyFont="1" applyBorder="1" applyAlignment="1">
      <alignment horizontal="center" vertical="center" wrapText="1"/>
    </xf>
    <xf numFmtId="164" fontId="43" fillId="0" borderId="0" xfId="0" applyNumberFormat="1" applyFont="1" applyAlignment="1">
      <alignment horizontal="center" vertical="center" wrapText="1"/>
    </xf>
    <xf numFmtId="1" fontId="44" fillId="0" borderId="1" xfId="0" applyNumberFormat="1" applyFont="1" applyBorder="1" applyAlignment="1">
      <alignment horizontal="center" vertical="center" shrinkToFit="1"/>
    </xf>
    <xf numFmtId="0" fontId="45" fillId="0" borderId="1" xfId="0" applyFont="1" applyBorder="1" applyAlignment="1">
      <alignment horizontal="center" vertical="center" wrapText="1"/>
    </xf>
    <xf numFmtId="164" fontId="44" fillId="0" borderId="1" xfId="0" applyNumberFormat="1" applyFont="1" applyBorder="1" applyAlignment="1">
      <alignment horizontal="center" vertical="center" shrinkToFit="1"/>
    </xf>
    <xf numFmtId="164" fontId="44" fillId="0" borderId="1" xfId="0" applyNumberFormat="1" applyFont="1" applyBorder="1" applyAlignment="1">
      <alignment horizontal="center" vertical="center" wrapText="1"/>
    </xf>
    <xf numFmtId="0" fontId="46" fillId="0" borderId="1" xfId="0" applyFont="1" applyBorder="1" applyAlignment="1">
      <alignment horizontal="center" vertical="center" wrapText="1"/>
    </xf>
    <xf numFmtId="0" fontId="44" fillId="0" borderId="1" xfId="0" applyFont="1" applyBorder="1" applyAlignment="1">
      <alignment horizontal="center" vertical="center"/>
    </xf>
    <xf numFmtId="164" fontId="46" fillId="0" borderId="1" xfId="0" applyNumberFormat="1" applyFont="1" applyBorder="1" applyAlignment="1">
      <alignment horizontal="center" vertical="center" wrapText="1"/>
    </xf>
    <xf numFmtId="0" fontId="47" fillId="0" borderId="1" xfId="0" applyFont="1" applyBorder="1" applyAlignment="1">
      <alignment horizontal="center" vertical="center" wrapText="1"/>
    </xf>
    <xf numFmtId="164" fontId="47" fillId="0" borderId="1" xfId="0" applyNumberFormat="1" applyFont="1" applyBorder="1" applyAlignment="1">
      <alignment horizontal="center" vertical="center" wrapText="1"/>
    </xf>
    <xf numFmtId="164" fontId="45" fillId="0" borderId="1" xfId="0" applyNumberFormat="1" applyFont="1" applyBorder="1" applyAlignment="1">
      <alignment horizontal="center" vertical="center" shrinkToFit="1"/>
    </xf>
    <xf numFmtId="164" fontId="45" fillId="0" borderId="1" xfId="0" applyNumberFormat="1" applyFont="1" applyBorder="1" applyAlignment="1">
      <alignment horizontal="center" vertical="center" wrapText="1"/>
    </xf>
    <xf numFmtId="0" fontId="45" fillId="0" borderId="1" xfId="0" applyFont="1" applyBorder="1" applyAlignment="1">
      <alignment horizontal="center" vertical="center"/>
    </xf>
    <xf numFmtId="0" fontId="18" fillId="0" borderId="0" xfId="0" applyFont="1" applyAlignment="1">
      <alignment horizontal="center" vertical="top"/>
    </xf>
    <xf numFmtId="164" fontId="48" fillId="0" borderId="0" xfId="0" applyNumberFormat="1" applyFont="1" applyAlignment="1">
      <alignment horizontal="center" vertical="center"/>
    </xf>
    <xf numFmtId="164" fontId="49" fillId="0" borderId="1" xfId="0" applyNumberFormat="1" applyFont="1" applyBorder="1" applyAlignment="1">
      <alignment horizontal="center" vertical="center" wrapText="1"/>
    </xf>
    <xf numFmtId="0" fontId="45" fillId="0" borderId="2" xfId="0" applyFont="1" applyBorder="1" applyAlignment="1">
      <alignment horizontal="center" vertical="center"/>
    </xf>
    <xf numFmtId="1" fontId="43" fillId="0" borderId="1" xfId="0" applyNumberFormat="1" applyFont="1" applyBorder="1" applyAlignment="1">
      <alignment horizontal="center" vertical="center" wrapText="1"/>
    </xf>
    <xf numFmtId="164" fontId="43" fillId="0" borderId="1" xfId="0" applyNumberFormat="1" applyFont="1" applyBorder="1" applyAlignment="1">
      <alignment horizontal="center" vertical="center" wrapText="1"/>
    </xf>
    <xf numFmtId="0" fontId="43" fillId="0" borderId="1" xfId="0" applyFont="1" applyBorder="1" applyAlignment="1">
      <alignment horizontal="center" vertical="center"/>
    </xf>
    <xf numFmtId="0" fontId="43" fillId="0" borderId="0" xfId="0" applyFont="1" applyAlignment="1">
      <alignment horizontal="center" vertical="center"/>
    </xf>
    <xf numFmtId="0" fontId="43" fillId="0" borderId="0" xfId="0" applyFont="1" applyAlignment="1">
      <alignment horizontal="center" vertical="top"/>
    </xf>
    <xf numFmtId="0" fontId="43" fillId="0" borderId="1" xfId="0" applyFont="1" applyBorder="1" applyAlignment="1">
      <alignment horizontal="center" vertical="center" wrapText="1"/>
    </xf>
    <xf numFmtId="0" fontId="44" fillId="0" borderId="0" xfId="0" applyFont="1" applyAlignment="1">
      <alignment horizontal="center" vertical="top" wrapText="1"/>
    </xf>
    <xf numFmtId="164" fontId="44" fillId="0" borderId="0" xfId="0" applyNumberFormat="1" applyFont="1" applyAlignment="1">
      <alignment horizontal="center" vertical="center" wrapText="1"/>
    </xf>
    <xf numFmtId="1" fontId="44" fillId="0" borderId="1" xfId="0" applyNumberFormat="1" applyFont="1" applyBorder="1" applyAlignment="1">
      <alignment horizontal="center" vertical="center" wrapText="1"/>
    </xf>
    <xf numFmtId="0" fontId="47" fillId="0" borderId="1" xfId="0" applyFont="1" applyBorder="1" applyAlignment="1">
      <alignment horizontal="center" vertical="center"/>
    </xf>
    <xf numFmtId="0" fontId="44" fillId="0" borderId="1" xfId="0" applyFont="1" applyBorder="1" applyAlignment="1">
      <alignment vertical="center" wrapText="1"/>
    </xf>
    <xf numFmtId="1" fontId="44" fillId="0" borderId="0" xfId="0" applyNumberFormat="1" applyFont="1" applyAlignment="1">
      <alignment horizontal="center" vertical="top" wrapText="1"/>
    </xf>
    <xf numFmtId="164" fontId="44" fillId="0" borderId="0" xfId="0" applyNumberFormat="1" applyFont="1" applyAlignment="1">
      <alignment horizontal="center" vertical="center"/>
    </xf>
    <xf numFmtId="0" fontId="45" fillId="0" borderId="0" xfId="0" applyFont="1">
      <alignment vertical="center"/>
    </xf>
    <xf numFmtId="1" fontId="45" fillId="0" borderId="1" xfId="0" applyNumberFormat="1" applyFont="1" applyBorder="1" applyAlignment="1">
      <alignment horizontal="center" vertical="center"/>
    </xf>
    <xf numFmtId="0" fontId="45" fillId="0" borderId="1" xfId="0" applyFont="1" applyBorder="1" applyAlignment="1">
      <alignment horizontal="left" vertical="center"/>
    </xf>
    <xf numFmtId="0" fontId="45" fillId="0" borderId="0" xfId="0" applyFont="1" applyAlignment="1">
      <alignment horizontal="left" vertical="center"/>
    </xf>
    <xf numFmtId="164" fontId="45" fillId="0" borderId="0" xfId="0" applyNumberFormat="1" applyFont="1" applyAlignment="1">
      <alignment horizontal="center" vertical="center"/>
    </xf>
    <xf numFmtId="1" fontId="45" fillId="2" borderId="1" xfId="0" applyNumberFormat="1" applyFont="1" applyFill="1" applyBorder="1" applyAlignment="1">
      <alignment horizontal="center" vertical="center"/>
    </xf>
    <xf numFmtId="0" fontId="45" fillId="2" borderId="1" xfId="0" applyFont="1" applyFill="1" applyBorder="1">
      <alignment vertical="center"/>
    </xf>
    <xf numFmtId="0" fontId="45" fillId="0" borderId="0" xfId="0" applyFont="1" applyAlignment="1">
      <alignment vertical="center" wrapText="1"/>
    </xf>
    <xf numFmtId="0" fontId="45" fillId="0" borderId="0" xfId="0" applyFont="1" applyAlignment="1">
      <alignment horizontal="center" vertical="center"/>
    </xf>
    <xf numFmtId="1" fontId="45" fillId="0" borderId="0" xfId="0" applyNumberFormat="1" applyFont="1" applyAlignment="1">
      <alignment horizontal="center" vertical="center"/>
    </xf>
    <xf numFmtId="1" fontId="1" fillId="0" borderId="0" xfId="0" applyNumberFormat="1" applyFont="1" applyAlignment="1">
      <alignment horizontal="left" vertical="center"/>
    </xf>
    <xf numFmtId="0" fontId="1" fillId="0" borderId="0" xfId="0" applyFont="1" applyAlignment="1">
      <alignment horizontal="left" vertical="center"/>
    </xf>
    <xf numFmtId="0" fontId="13" fillId="0" borderId="0" xfId="0" applyFont="1" applyAlignment="1">
      <alignment horizontal="center" vertical="center"/>
    </xf>
    <xf numFmtId="0" fontId="13" fillId="0" borderId="0" xfId="0" applyFont="1" applyAlignment="1">
      <alignment horizontal="center" vertical="center" wrapText="1"/>
    </xf>
    <xf numFmtId="0" fontId="2" fillId="0" borderId="27" xfId="0" applyFont="1" applyBorder="1" applyAlignment="1">
      <alignment horizontal="center" vertical="center" wrapText="1"/>
    </xf>
    <xf numFmtId="0" fontId="2" fillId="0" borderId="27" xfId="0" applyFont="1" applyBorder="1" applyAlignment="1">
      <alignment horizontal="center" vertical="center"/>
    </xf>
    <xf numFmtId="0" fontId="6" fillId="0" borderId="30" xfId="0" applyFont="1" applyBorder="1" applyAlignment="1">
      <alignment horizontal="center" vertical="center"/>
    </xf>
    <xf numFmtId="0" fontId="6" fillId="0" borderId="4" xfId="0" applyFont="1" applyBorder="1" applyAlignment="1">
      <alignment horizontal="center" vertical="center" wrapText="1"/>
    </xf>
    <xf numFmtId="164" fontId="6" fillId="0" borderId="4" xfId="0" applyNumberFormat="1" applyFont="1" applyBorder="1" applyAlignment="1">
      <alignment horizontal="center" vertical="center" wrapText="1"/>
    </xf>
    <xf numFmtId="164" fontId="6" fillId="0" borderId="4" xfId="0" applyNumberFormat="1" applyFont="1" applyBorder="1" applyAlignment="1">
      <alignment horizontal="center" vertical="center" shrinkToFit="1"/>
    </xf>
    <xf numFmtId="1" fontId="6" fillId="0" borderId="4" xfId="0" applyNumberFormat="1" applyFont="1" applyBorder="1" applyAlignment="1">
      <alignment horizontal="center" vertical="center" shrinkToFit="1"/>
    </xf>
    <xf numFmtId="0" fontId="6" fillId="0" borderId="24" xfId="0" applyFont="1" applyBorder="1" applyAlignment="1">
      <alignment horizontal="center" vertical="center"/>
    </xf>
    <xf numFmtId="164" fontId="6" fillId="0" borderId="1" xfId="0" applyNumberFormat="1" applyFont="1" applyBorder="1" applyAlignment="1">
      <alignment horizontal="center" vertical="center" wrapText="1"/>
    </xf>
    <xf numFmtId="164" fontId="6" fillId="0" borderId="1" xfId="0" applyNumberFormat="1" applyFont="1" applyBorder="1" applyAlignment="1">
      <alignment horizontal="center" vertical="center" shrinkToFit="1"/>
    </xf>
    <xf numFmtId="1" fontId="6" fillId="0" borderId="1" xfId="0" applyNumberFormat="1" applyFont="1" applyBorder="1" applyAlignment="1">
      <alignment horizontal="center" vertical="center" shrinkToFit="1"/>
    </xf>
    <xf numFmtId="1" fontId="6" fillId="0" borderId="1" xfId="0" applyNumberFormat="1" applyFont="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left" vertical="center" wrapText="1"/>
    </xf>
    <xf numFmtId="164" fontId="6" fillId="0" borderId="1" xfId="0" applyNumberFormat="1" applyFont="1" applyBorder="1" applyAlignment="1">
      <alignment horizontal="center" vertical="center"/>
    </xf>
    <xf numFmtId="0" fontId="53" fillId="0" borderId="1" xfId="0" applyFont="1" applyBorder="1" applyAlignment="1">
      <alignment horizontal="center" vertical="center" wrapText="1"/>
    </xf>
    <xf numFmtId="164" fontId="53" fillId="0" borderId="1" xfId="0" applyNumberFormat="1" applyFont="1" applyBorder="1" applyAlignment="1">
      <alignment horizontal="center" vertical="center" wrapText="1"/>
    </xf>
    <xf numFmtId="1" fontId="53" fillId="0" borderId="1" xfId="0" applyNumberFormat="1" applyFont="1" applyBorder="1" applyAlignment="1">
      <alignment horizontal="center" vertical="center" shrinkToFit="1"/>
    </xf>
    <xf numFmtId="1" fontId="53" fillId="0" borderId="1" xfId="0" applyNumberFormat="1" applyFont="1" applyBorder="1" applyAlignment="1">
      <alignment horizontal="center" vertical="center"/>
    </xf>
    <xf numFmtId="0" fontId="52" fillId="0" borderId="0" xfId="0" applyFont="1" applyAlignment="1">
      <alignment horizontal="left" vertical="center"/>
    </xf>
    <xf numFmtId="1" fontId="6" fillId="2" borderId="1" xfId="0" applyNumberFormat="1" applyFont="1" applyFill="1" applyBorder="1" applyAlignment="1">
      <alignment horizontal="center" vertical="center"/>
    </xf>
    <xf numFmtId="1" fontId="11" fillId="0" borderId="27" xfId="0" applyNumberFormat="1" applyFont="1" applyBorder="1" applyAlignment="1">
      <alignment horizontal="center" vertical="center"/>
    </xf>
    <xf numFmtId="0" fontId="53" fillId="0" borderId="1" xfId="0" applyFont="1" applyBorder="1" applyAlignment="1">
      <alignment horizontal="left" vertical="center" wrapText="1"/>
    </xf>
    <xf numFmtId="0" fontId="6" fillId="0" borderId="1" xfId="0" applyFont="1" applyBorder="1" applyAlignment="1">
      <alignment horizontal="left" vertical="center"/>
    </xf>
    <xf numFmtId="0" fontId="6" fillId="0" borderId="1" xfId="0" applyFont="1" applyBorder="1" applyAlignment="1">
      <alignment vertical="center" wrapText="1"/>
    </xf>
    <xf numFmtId="0" fontId="6" fillId="0" borderId="1" xfId="0" applyFont="1" applyBorder="1">
      <alignment vertical="center"/>
    </xf>
    <xf numFmtId="0" fontId="11" fillId="0" borderId="1" xfId="0" applyFont="1" applyBorder="1">
      <alignment vertical="center"/>
    </xf>
    <xf numFmtId="0" fontId="2" fillId="0" borderId="1" xfId="0" applyFont="1" applyBorder="1" applyAlignment="1">
      <alignment vertical="center" wrapText="1"/>
    </xf>
    <xf numFmtId="0" fontId="6" fillId="0" borderId="2"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6" fillId="0" borderId="2" xfId="0" applyFont="1" applyBorder="1" applyAlignment="1">
      <alignment horizontal="center" vertical="center"/>
    </xf>
    <xf numFmtId="164" fontId="6" fillId="0" borderId="2" xfId="0" applyNumberFormat="1" applyFont="1" applyBorder="1" applyAlignment="1">
      <alignment horizontal="center" vertical="center"/>
    </xf>
    <xf numFmtId="164" fontId="6" fillId="0" borderId="2" xfId="0" applyNumberFormat="1" applyFont="1" applyBorder="1" applyAlignment="1">
      <alignment horizontal="center" vertical="center" shrinkToFit="1"/>
    </xf>
    <xf numFmtId="1" fontId="6" fillId="0" borderId="2" xfId="0" applyNumberFormat="1" applyFont="1" applyBorder="1" applyAlignment="1">
      <alignment horizontal="center" vertical="center" shrinkToFit="1"/>
    </xf>
    <xf numFmtId="1" fontId="6" fillId="0" borderId="2" xfId="0" applyNumberFormat="1" applyFont="1" applyBorder="1" applyAlignment="1">
      <alignment horizontal="center" vertical="center"/>
    </xf>
    <xf numFmtId="1" fontId="6" fillId="2" borderId="2" xfId="0" applyNumberFormat="1" applyFont="1" applyFill="1" applyBorder="1" applyAlignment="1">
      <alignment horizontal="center" vertical="center"/>
    </xf>
    <xf numFmtId="0" fontId="6" fillId="0" borderId="2" xfId="0" applyFont="1" applyBorder="1" applyAlignment="1">
      <alignment vertical="center" wrapText="1"/>
    </xf>
    <xf numFmtId="0" fontId="11" fillId="0" borderId="37" xfId="0" applyFont="1" applyBorder="1">
      <alignment vertical="center"/>
    </xf>
    <xf numFmtId="0" fontId="6" fillId="0" borderId="29" xfId="0" applyFont="1" applyBorder="1">
      <alignment vertical="center"/>
    </xf>
    <xf numFmtId="1" fontId="51" fillId="0" borderId="22" xfId="0" applyNumberFormat="1" applyFont="1" applyBorder="1" applyAlignment="1">
      <alignment horizontal="center" vertical="center"/>
    </xf>
    <xf numFmtId="1" fontId="51" fillId="0" borderId="35" xfId="0" applyNumberFormat="1" applyFont="1" applyBorder="1" applyAlignment="1">
      <alignment horizontal="center" vertical="center"/>
    </xf>
    <xf numFmtId="1" fontId="11" fillId="2" borderId="21" xfId="0" applyNumberFormat="1" applyFont="1" applyFill="1" applyBorder="1" applyAlignment="1">
      <alignment horizontal="center" vertical="center"/>
    </xf>
    <xf numFmtId="1" fontId="11" fillId="2" borderId="22" xfId="0" applyNumberFormat="1" applyFont="1" applyFill="1" applyBorder="1" applyAlignment="1">
      <alignment horizontal="center" vertical="center"/>
    </xf>
    <xf numFmtId="1" fontId="11" fillId="2" borderId="23" xfId="0" applyNumberFormat="1" applyFont="1" applyFill="1" applyBorder="1" applyAlignment="1">
      <alignment horizontal="center" vertical="center"/>
    </xf>
    <xf numFmtId="0" fontId="55" fillId="0" borderId="1" xfId="0" applyFont="1" applyBorder="1" applyAlignment="1">
      <alignment horizontal="center" vertical="center"/>
    </xf>
    <xf numFmtId="0" fontId="55" fillId="0" borderId="1" xfId="0" applyFont="1" applyBorder="1" applyAlignment="1">
      <alignment horizontal="center" vertical="center" wrapText="1"/>
    </xf>
    <xf numFmtId="0" fontId="55" fillId="0" borderId="2" xfId="0" applyFont="1" applyBorder="1" applyAlignment="1">
      <alignment horizontal="center" vertical="center" wrapText="1"/>
    </xf>
    <xf numFmtId="1" fontId="4" fillId="0" borderId="1" xfId="0" applyNumberFormat="1" applyFont="1" applyBorder="1" applyAlignment="1">
      <alignment horizontal="center" vertical="center" wrapText="1"/>
    </xf>
    <xf numFmtId="1" fontId="4" fillId="0" borderId="1" xfId="0" applyNumberFormat="1" applyFont="1" applyBorder="1" applyAlignment="1">
      <alignment horizontal="center" vertical="center"/>
    </xf>
    <xf numFmtId="1" fontId="4" fillId="0" borderId="1" xfId="0" applyNumberFormat="1" applyFont="1" applyBorder="1" applyAlignment="1">
      <alignment horizontal="left" vertical="center"/>
    </xf>
    <xf numFmtId="1" fontId="1" fillId="0" borderId="0" xfId="0" applyNumberFormat="1" applyFont="1">
      <alignment vertical="center"/>
    </xf>
    <xf numFmtId="0" fontId="1" fillId="0" borderId="0" xfId="0" applyFont="1">
      <alignment vertical="center"/>
    </xf>
    <xf numFmtId="1" fontId="12" fillId="0" borderId="0" xfId="0" applyNumberFormat="1" applyFont="1">
      <alignment vertical="center"/>
    </xf>
    <xf numFmtId="0" fontId="56" fillId="0" borderId="1" xfId="0" applyFont="1" applyBorder="1" applyAlignment="1">
      <alignment horizontal="center" vertical="center"/>
    </xf>
    <xf numFmtId="0" fontId="8" fillId="0" borderId="2" xfId="0" applyFont="1" applyBorder="1" applyAlignment="1">
      <alignment horizontal="center" vertical="center" wrapText="1"/>
    </xf>
    <xf numFmtId="0" fontId="56" fillId="0" borderId="1" xfId="0" applyFont="1" applyBorder="1" applyAlignment="1">
      <alignment vertical="center" wrapText="1"/>
    </xf>
    <xf numFmtId="0" fontId="56" fillId="0" borderId="1" xfId="0" applyFont="1" applyBorder="1" applyAlignment="1">
      <alignment horizontal="left" vertical="center" wrapText="1"/>
    </xf>
    <xf numFmtId="0" fontId="13" fillId="0" borderId="0" xfId="0" applyFont="1">
      <alignment vertical="center"/>
    </xf>
    <xf numFmtId="1" fontId="13" fillId="0" borderId="0" xfId="0" applyNumberFormat="1" applyFont="1" applyAlignment="1">
      <alignment horizontal="center" vertical="center"/>
    </xf>
    <xf numFmtId="1" fontId="13" fillId="0" borderId="0" xfId="0" applyNumberFormat="1" applyFont="1">
      <alignment vertical="center"/>
    </xf>
    <xf numFmtId="0" fontId="55" fillId="2" borderId="1" xfId="0" applyFont="1" applyFill="1" applyBorder="1" applyAlignment="1">
      <alignment horizontal="center" vertical="center"/>
    </xf>
    <xf numFmtId="1" fontId="55" fillId="2" borderId="1" xfId="0" applyNumberFormat="1" applyFont="1" applyFill="1" applyBorder="1" applyAlignment="1">
      <alignment horizontal="center" vertical="center"/>
    </xf>
    <xf numFmtId="1" fontId="4" fillId="2" borderId="1" xfId="0" applyNumberFormat="1" applyFont="1" applyFill="1" applyBorder="1" applyAlignment="1">
      <alignment horizontal="left" vertical="center"/>
    </xf>
    <xf numFmtId="1" fontId="11" fillId="2" borderId="29" xfId="0" applyNumberFormat="1" applyFont="1" applyFill="1" applyBorder="1" applyAlignment="1">
      <alignment horizontal="center" vertical="center"/>
    </xf>
    <xf numFmtId="0" fontId="1" fillId="7" borderId="0" xfId="0" applyFont="1" applyFill="1" applyAlignment="1">
      <alignment horizontal="center" vertical="center" wrapText="1"/>
    </xf>
    <xf numFmtId="0" fontId="13" fillId="7" borderId="1" xfId="0" applyFont="1" applyFill="1" applyBorder="1" applyAlignment="1">
      <alignment horizontal="center" vertical="center" wrapText="1"/>
    </xf>
    <xf numFmtId="0" fontId="1" fillId="0" borderId="0" xfId="0" applyFont="1" applyAlignment="1">
      <alignment wrapText="1"/>
    </xf>
    <xf numFmtId="0" fontId="1" fillId="0" borderId="1" xfId="0" applyFont="1" applyBorder="1" applyAlignment="1">
      <alignment horizontal="center" vertical="center"/>
    </xf>
    <xf numFmtId="0" fontId="57"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58" fillId="0" borderId="1" xfId="0" applyFont="1" applyBorder="1" applyAlignment="1">
      <alignment horizontal="center" vertical="center" wrapText="1"/>
    </xf>
    <xf numFmtId="0" fontId="1" fillId="0" borderId="0" xfId="0" applyFont="1" applyAlignment="1"/>
    <xf numFmtId="0" fontId="57" fillId="0" borderId="0" xfId="0" applyFont="1" applyAlignment="1">
      <alignment horizontal="center" vertical="center" wrapText="1"/>
    </xf>
    <xf numFmtId="0" fontId="59" fillId="0" borderId="0" xfId="0" applyFont="1" applyAlignment="1">
      <alignment horizontal="center" vertical="center" wrapText="1"/>
    </xf>
    <xf numFmtId="0" fontId="60" fillId="0" borderId="1" xfId="0" applyFont="1" applyBorder="1" applyAlignment="1">
      <alignment horizontal="center" vertical="center"/>
    </xf>
    <xf numFmtId="0" fontId="60" fillId="0" borderId="1" xfId="0" applyFont="1" applyBorder="1" applyAlignment="1">
      <alignment horizontal="center"/>
    </xf>
    <xf numFmtId="0" fontId="60" fillId="0" borderId="1" xfId="0" applyFont="1" applyBorder="1" applyAlignment="1"/>
    <xf numFmtId="0" fontId="1" fillId="0" borderId="0" xfId="0" applyFont="1" applyAlignment="1">
      <alignment horizontal="center" vertical="center"/>
    </xf>
    <xf numFmtId="0" fontId="1" fillId="0" borderId="0" xfId="0" applyFont="1" applyAlignment="1">
      <alignment horizontal="center"/>
    </xf>
    <xf numFmtId="0" fontId="0" fillId="0" borderId="0" xfId="0" applyAlignment="1"/>
    <xf numFmtId="0" fontId="13" fillId="8" borderId="1" xfId="0" applyFont="1" applyFill="1" applyBorder="1" applyAlignment="1">
      <alignment horizontal="center" vertical="center" wrapText="1"/>
    </xf>
    <xf numFmtId="0" fontId="0" fillId="0" borderId="0" xfId="0" applyAlignment="1">
      <alignment wrapText="1"/>
    </xf>
    <xf numFmtId="0" fontId="0" fillId="0" borderId="1" xfId="0" applyBorder="1" applyAlignment="1">
      <alignment horizontal="center" vertical="center"/>
    </xf>
    <xf numFmtId="0" fontId="63" fillId="0" borderId="1" xfId="0" applyFont="1" applyBorder="1" applyAlignment="1">
      <alignment horizontal="center" vertical="center" wrapText="1"/>
    </xf>
    <xf numFmtId="0" fontId="59" fillId="0" borderId="1" xfId="0" applyFont="1" applyBorder="1" applyAlignment="1">
      <alignment horizontal="center" vertical="center" wrapText="1"/>
    </xf>
    <xf numFmtId="0" fontId="0" fillId="0" borderId="1" xfId="0" applyBorder="1">
      <alignment vertical="center"/>
    </xf>
    <xf numFmtId="0" fontId="14" fillId="0" borderId="1" xfId="0" applyFont="1" applyBorder="1" applyAlignment="1">
      <alignment horizontal="center" vertical="center" wrapText="1"/>
    </xf>
    <xf numFmtId="0" fontId="64" fillId="0" borderId="1" xfId="0" applyFont="1" applyBorder="1" applyAlignment="1">
      <alignment horizontal="center" vertical="center" wrapText="1"/>
    </xf>
    <xf numFmtId="0" fontId="14" fillId="0" borderId="0" xfId="0" applyFont="1" applyAlignment="1"/>
    <xf numFmtId="0" fontId="0" fillId="0" borderId="0" xfId="0" applyAlignment="1">
      <alignment horizontal="center" vertical="center"/>
    </xf>
    <xf numFmtId="0" fontId="11" fillId="0" borderId="0" xfId="0" applyFont="1" applyAlignment="1">
      <alignment horizontal="center" vertical="center"/>
    </xf>
    <xf numFmtId="1" fontId="11" fillId="2" borderId="1" xfId="0" applyNumberFormat="1" applyFont="1" applyFill="1" applyBorder="1" applyAlignment="1">
      <alignment horizontal="center" vertical="center"/>
    </xf>
    <xf numFmtId="1" fontId="11" fillId="2" borderId="33" xfId="0" applyNumberFormat="1" applyFont="1" applyFill="1" applyBorder="1" applyAlignment="1">
      <alignment horizontal="center" vertical="center"/>
    </xf>
    <xf numFmtId="1" fontId="11" fillId="2" borderId="36" xfId="0" applyNumberFormat="1" applyFont="1" applyFill="1" applyBorder="1" applyAlignment="1">
      <alignment horizontal="center" vertical="center"/>
    </xf>
    <xf numFmtId="1" fontId="2" fillId="0" borderId="2" xfId="0" applyNumberFormat="1" applyFont="1" applyBorder="1" applyAlignment="1">
      <alignment horizontal="center" vertical="center" shrinkToFit="1"/>
    </xf>
    <xf numFmtId="1" fontId="11" fillId="0" borderId="0" xfId="0" applyNumberFormat="1" applyFont="1" applyAlignment="1">
      <alignment horizontal="center" vertical="center"/>
    </xf>
    <xf numFmtId="0" fontId="8" fillId="2" borderId="1" xfId="0" applyFont="1" applyFill="1" applyBorder="1" applyAlignment="1">
      <alignment horizontal="center" vertical="center"/>
    </xf>
    <xf numFmtId="0" fontId="28" fillId="2" borderId="1" xfId="0" applyFont="1" applyFill="1" applyBorder="1">
      <alignment vertical="center"/>
    </xf>
    <xf numFmtId="1" fontId="4" fillId="2" borderId="1" xfId="0" applyNumberFormat="1" applyFont="1" applyFill="1" applyBorder="1" applyAlignment="1">
      <alignment horizontal="center" vertical="center"/>
    </xf>
    <xf numFmtId="0" fontId="3" fillId="2" borderId="1" xfId="0" applyFont="1" applyFill="1" applyBorder="1">
      <alignment vertical="center"/>
    </xf>
    <xf numFmtId="164" fontId="44" fillId="0" borderId="2" xfId="0" applyNumberFormat="1" applyFont="1" applyBorder="1" applyAlignment="1">
      <alignment horizontal="center" vertical="center" wrapText="1"/>
    </xf>
    <xf numFmtId="0" fontId="44" fillId="0" borderId="2" xfId="0" applyFont="1" applyBorder="1" applyAlignment="1">
      <alignment horizontal="center" vertical="center" wrapText="1"/>
    </xf>
    <xf numFmtId="164" fontId="45" fillId="0" borderId="2" xfId="0" applyNumberFormat="1" applyFont="1" applyBorder="1" applyAlignment="1">
      <alignment horizontal="center" vertical="center" wrapText="1"/>
    </xf>
    <xf numFmtId="0" fontId="34" fillId="0" borderId="0" xfId="0" applyFont="1" applyAlignment="1">
      <alignment horizontal="center"/>
    </xf>
    <xf numFmtId="0" fontId="34" fillId="0" borderId="0" xfId="0" applyFont="1" applyAlignment="1"/>
    <xf numFmtId="0" fontId="34" fillId="0" borderId="1" xfId="0" applyFont="1" applyBorder="1" applyAlignment="1"/>
    <xf numFmtId="0" fontId="34" fillId="2" borderId="1" xfId="0" applyFont="1" applyFill="1" applyBorder="1" applyAlignment="1">
      <alignment horizontal="center" vertical="center"/>
    </xf>
    <xf numFmtId="0" fontId="45" fillId="0" borderId="2" xfId="0" applyFont="1" applyBorder="1" applyAlignment="1">
      <alignment horizontal="center" vertical="center" wrapText="1"/>
    </xf>
    <xf numFmtId="0" fontId="45" fillId="0" borderId="4" xfId="0" applyFont="1" applyBorder="1" applyAlignment="1">
      <alignment horizontal="center" vertical="center" wrapText="1"/>
    </xf>
    <xf numFmtId="164" fontId="46" fillId="0" borderId="2" xfId="0" applyNumberFormat="1" applyFont="1" applyBorder="1" applyAlignment="1">
      <alignment horizontal="center" vertical="center" wrapText="1"/>
    </xf>
    <xf numFmtId="164" fontId="44" fillId="2" borderId="1" xfId="0" applyNumberFormat="1" applyFont="1" applyFill="1" applyBorder="1" applyAlignment="1">
      <alignment horizontal="center" vertical="center" wrapText="1"/>
    </xf>
    <xf numFmtId="1" fontId="45" fillId="0" borderId="1" xfId="0" applyNumberFormat="1" applyFont="1" applyBorder="1" applyAlignment="1">
      <alignment horizontal="center" vertical="center" shrinkToFit="1"/>
    </xf>
    <xf numFmtId="164" fontId="45" fillId="2" borderId="1" xfId="0" applyNumberFormat="1" applyFont="1" applyFill="1" applyBorder="1" applyAlignment="1">
      <alignment horizontal="center" vertical="center" wrapText="1"/>
    </xf>
    <xf numFmtId="164" fontId="44" fillId="2" borderId="2" xfId="0" applyNumberFormat="1" applyFont="1" applyFill="1" applyBorder="1" applyAlignment="1">
      <alignment horizontal="center" vertical="center" wrapText="1"/>
    </xf>
    <xf numFmtId="2" fontId="45" fillId="0" borderId="1" xfId="0" applyNumberFormat="1" applyFont="1" applyBorder="1" applyAlignment="1">
      <alignment horizontal="center" vertical="center" wrapText="1"/>
    </xf>
    <xf numFmtId="1" fontId="43" fillId="2" borderId="1" xfId="0" applyNumberFormat="1" applyFont="1" applyFill="1" applyBorder="1" applyAlignment="1">
      <alignment horizontal="center" vertical="center" wrapText="1"/>
    </xf>
    <xf numFmtId="0" fontId="44" fillId="2" borderId="0" xfId="0" applyFont="1" applyFill="1" applyAlignment="1">
      <alignment horizontal="center" vertical="top" wrapText="1"/>
    </xf>
    <xf numFmtId="0" fontId="44" fillId="2" borderId="1" xfId="0" applyFont="1" applyFill="1" applyBorder="1" applyAlignment="1">
      <alignment horizontal="center" vertical="top" wrapText="1"/>
    </xf>
    <xf numFmtId="1" fontId="44" fillId="0" borderId="2" xfId="0" applyNumberFormat="1" applyFont="1" applyBorder="1" applyAlignment="1">
      <alignment horizontal="center" vertical="center" shrinkToFit="1"/>
    </xf>
    <xf numFmtId="164" fontId="44" fillId="0" borderId="2" xfId="0" applyNumberFormat="1" applyFont="1" applyBorder="1" applyAlignment="1">
      <alignment horizontal="center" vertical="center" shrinkToFit="1"/>
    </xf>
    <xf numFmtId="1" fontId="43" fillId="0" borderId="22" xfId="0" applyNumberFormat="1" applyFont="1" applyBorder="1" applyAlignment="1">
      <alignment horizontal="center" vertical="center" wrapText="1"/>
    </xf>
    <xf numFmtId="1" fontId="43" fillId="2" borderId="22" xfId="0" applyNumberFormat="1" applyFont="1" applyFill="1" applyBorder="1" applyAlignment="1">
      <alignment horizontal="center" vertical="center" wrapText="1"/>
    </xf>
    <xf numFmtId="164" fontId="43" fillId="0" borderId="22" xfId="0" applyNumberFormat="1" applyFont="1" applyBorder="1" applyAlignment="1">
      <alignment horizontal="center" vertical="center" wrapText="1"/>
    </xf>
    <xf numFmtId="0" fontId="43" fillId="0" borderId="23" xfId="0" applyFont="1" applyBorder="1" applyAlignment="1">
      <alignment horizontal="center" vertical="top" wrapText="1"/>
    </xf>
    <xf numFmtId="0" fontId="43" fillId="0" borderId="41" xfId="0" applyFont="1" applyBorder="1" applyAlignment="1">
      <alignment horizontal="center" vertical="center" wrapText="1"/>
    </xf>
    <xf numFmtId="0" fontId="44" fillId="2" borderId="41" xfId="0" applyFont="1" applyFill="1" applyBorder="1" applyAlignment="1">
      <alignment horizontal="center" vertical="center" wrapText="1"/>
    </xf>
    <xf numFmtId="0" fontId="44" fillId="2" borderId="27" xfId="0" applyFont="1" applyFill="1" applyBorder="1" applyAlignment="1">
      <alignment horizontal="center" vertical="top" wrapText="1"/>
    </xf>
    <xf numFmtId="1" fontId="43" fillId="2" borderId="27" xfId="0" applyNumberFormat="1" applyFont="1" applyFill="1" applyBorder="1" applyAlignment="1">
      <alignment horizontal="center" vertical="center" wrapText="1"/>
    </xf>
    <xf numFmtId="164" fontId="44" fillId="2" borderId="27" xfId="0" applyNumberFormat="1" applyFont="1" applyFill="1" applyBorder="1" applyAlignment="1">
      <alignment horizontal="center" vertical="center" wrapText="1"/>
    </xf>
    <xf numFmtId="0" fontId="44" fillId="2" borderId="28" xfId="0" applyFont="1" applyFill="1" applyBorder="1" applyAlignment="1">
      <alignment horizontal="center" vertical="center" wrapText="1"/>
    </xf>
    <xf numFmtId="0" fontId="43" fillId="2" borderId="1" xfId="0" applyFont="1" applyFill="1" applyBorder="1" applyAlignment="1">
      <alignment horizontal="center" vertical="center" wrapText="1"/>
    </xf>
    <xf numFmtId="1" fontId="36" fillId="2" borderId="1" xfId="0" applyNumberFormat="1" applyFont="1" applyFill="1" applyBorder="1" applyAlignment="1">
      <alignment horizontal="center" vertical="center" shrinkToFit="1"/>
    </xf>
    <xf numFmtId="0" fontId="35" fillId="2" borderId="1" xfId="0" applyFont="1" applyFill="1" applyBorder="1" applyAlignment="1">
      <alignment horizontal="center" vertical="center"/>
    </xf>
    <xf numFmtId="164" fontId="45" fillId="0" borderId="1" xfId="0" applyNumberFormat="1" applyFont="1" applyBorder="1" applyAlignment="1">
      <alignment horizontal="center" vertical="center" wrapText="1" shrinkToFit="1"/>
    </xf>
    <xf numFmtId="0" fontId="45" fillId="0" borderId="1" xfId="0" applyFont="1" applyBorder="1" applyAlignment="1">
      <alignment horizontal="left" vertical="center" wrapText="1"/>
    </xf>
    <xf numFmtId="1" fontId="45" fillId="0" borderId="2" xfId="0" applyNumberFormat="1" applyFont="1" applyBorder="1" applyAlignment="1">
      <alignment horizontal="center" vertical="center"/>
    </xf>
    <xf numFmtId="0" fontId="45" fillId="0" borderId="2" xfId="0" applyFont="1" applyBorder="1" applyAlignment="1">
      <alignment horizontal="left" vertical="center"/>
    </xf>
    <xf numFmtId="0" fontId="45" fillId="0" borderId="21" xfId="0" applyFont="1" applyBorder="1" applyAlignment="1">
      <alignment horizontal="center" vertical="center"/>
    </xf>
    <xf numFmtId="164" fontId="45" fillId="0" borderId="22" xfId="0" applyNumberFormat="1" applyFont="1" applyBorder="1" applyAlignment="1">
      <alignment horizontal="center" vertical="center" wrapText="1"/>
    </xf>
    <xf numFmtId="1" fontId="45" fillId="0" borderId="22" xfId="0" applyNumberFormat="1" applyFont="1" applyBorder="1" applyAlignment="1">
      <alignment horizontal="center" vertical="center"/>
    </xf>
    <xf numFmtId="0" fontId="45" fillId="0" borderId="23" xfId="0" applyFont="1" applyBorder="1" applyAlignment="1">
      <alignment horizontal="left" vertical="center"/>
    </xf>
    <xf numFmtId="0" fontId="45" fillId="0" borderId="24" xfId="0" applyFont="1" applyBorder="1" applyAlignment="1">
      <alignment horizontal="center" vertical="center"/>
    </xf>
    <xf numFmtId="0" fontId="45" fillId="0" borderId="41" xfId="0" applyFont="1" applyBorder="1" applyAlignment="1">
      <alignment horizontal="left" vertical="center"/>
    </xf>
    <xf numFmtId="0" fontId="45" fillId="0" borderId="41" xfId="0" applyFont="1" applyBorder="1" applyAlignment="1">
      <alignment horizontal="left" vertical="center" wrapText="1"/>
    </xf>
    <xf numFmtId="0" fontId="45" fillId="0" borderId="46" xfId="0" applyFont="1" applyBorder="1" applyAlignment="1">
      <alignment horizontal="center" vertical="center"/>
    </xf>
    <xf numFmtId="164" fontId="45" fillId="0" borderId="2" xfId="0" applyNumberFormat="1" applyFont="1" applyBorder="1" applyAlignment="1">
      <alignment horizontal="center" vertical="center" wrapText="1" shrinkToFit="1"/>
    </xf>
    <xf numFmtId="0" fontId="45" fillId="0" borderId="47" xfId="0" applyFont="1" applyBorder="1" applyAlignment="1">
      <alignment horizontal="left" vertical="center"/>
    </xf>
    <xf numFmtId="1" fontId="45" fillId="2" borderId="50" xfId="0" applyNumberFormat="1" applyFont="1" applyFill="1" applyBorder="1" applyAlignment="1">
      <alignment horizontal="center" vertical="center"/>
    </xf>
    <xf numFmtId="0" fontId="45" fillId="2" borderId="51" xfId="0" applyFont="1" applyFill="1" applyBorder="1">
      <alignment vertical="center"/>
    </xf>
    <xf numFmtId="0" fontId="45" fillId="2" borderId="6" xfId="0" applyFont="1" applyFill="1" applyBorder="1" applyAlignment="1">
      <alignment horizontal="right" vertical="center"/>
    </xf>
    <xf numFmtId="0" fontId="60" fillId="2" borderId="1" xfId="0" applyFont="1" applyFill="1" applyBorder="1" applyAlignment="1">
      <alignment horizontal="center" vertical="center"/>
    </xf>
    <xf numFmtId="0" fontId="2" fillId="9" borderId="1" xfId="0" applyFont="1" applyFill="1" applyBorder="1" applyAlignment="1">
      <alignment horizontal="center" vertical="center"/>
    </xf>
    <xf numFmtId="0" fontId="6" fillId="9" borderId="1" xfId="0" applyFont="1" applyFill="1" applyBorder="1" applyAlignment="1">
      <alignment horizontal="center" vertical="center" wrapText="1"/>
    </xf>
    <xf numFmtId="164" fontId="2" fillId="9" borderId="1" xfId="0" applyNumberFormat="1" applyFont="1" applyFill="1" applyBorder="1" applyAlignment="1">
      <alignment horizontal="center" vertical="center" wrapText="1"/>
    </xf>
    <xf numFmtId="0" fontId="2" fillId="9" borderId="1" xfId="0" applyFont="1" applyFill="1" applyBorder="1" applyAlignment="1">
      <alignment horizontal="center" vertical="center" wrapText="1"/>
    </xf>
    <xf numFmtId="1" fontId="32" fillId="0" borderId="1" xfId="0" applyNumberFormat="1" applyFont="1" applyBorder="1" applyAlignment="1">
      <alignment horizontal="center" vertical="center" wrapText="1"/>
    </xf>
    <xf numFmtId="0" fontId="32" fillId="0" borderId="1" xfId="0" applyFont="1" applyBorder="1" applyAlignment="1">
      <alignment horizontal="center" vertical="center" wrapText="1"/>
    </xf>
    <xf numFmtId="0" fontId="38" fillId="0" borderId="1" xfId="0" applyFont="1" applyBorder="1" applyAlignment="1">
      <alignment horizontal="center" vertical="center" wrapText="1"/>
    </xf>
    <xf numFmtId="0" fontId="31" fillId="0" borderId="0" xfId="0" applyFont="1" applyAlignment="1">
      <alignment horizontal="center" vertical="center"/>
    </xf>
    <xf numFmtId="1" fontId="33" fillId="0" borderId="1" xfId="0" applyNumberFormat="1" applyFont="1" applyBorder="1" applyAlignment="1">
      <alignment horizontal="center" vertical="center" wrapText="1"/>
    </xf>
    <xf numFmtId="0" fontId="33" fillId="0" borderId="1" xfId="0" applyFont="1" applyBorder="1" applyAlignment="1">
      <alignment horizontal="left" vertical="top" wrapText="1"/>
    </xf>
    <xf numFmtId="0" fontId="38" fillId="0" borderId="1" xfId="0" applyFont="1" applyBorder="1" applyAlignment="1">
      <alignment horizontal="left" vertical="top" wrapText="1"/>
    </xf>
    <xf numFmtId="1" fontId="3" fillId="0" borderId="0" xfId="0" applyNumberFormat="1" applyFont="1" applyAlignment="1">
      <alignment horizontal="center" vertical="center"/>
    </xf>
    <xf numFmtId="0" fontId="3" fillId="0" borderId="0" xfId="0" applyFont="1" applyAlignment="1">
      <alignment horizontal="left" vertical="top"/>
    </xf>
    <xf numFmtId="0" fontId="69" fillId="0" borderId="0" xfId="0" applyFont="1" applyAlignment="1">
      <alignment horizontal="center" vertical="center" wrapText="1"/>
    </xf>
    <xf numFmtId="1" fontId="70" fillId="0" borderId="1" xfId="0" applyNumberFormat="1" applyFont="1" applyBorder="1" applyAlignment="1">
      <alignment horizontal="center" vertical="center"/>
    </xf>
    <xf numFmtId="1" fontId="69" fillId="2" borderId="1" xfId="0" applyNumberFormat="1" applyFont="1" applyFill="1" applyBorder="1" applyAlignment="1">
      <alignment horizontal="center" vertical="center"/>
    </xf>
    <xf numFmtId="0" fontId="71" fillId="0" borderId="0" xfId="0" applyFont="1" applyAlignment="1">
      <alignment horizontal="center" vertical="center"/>
    </xf>
    <xf numFmtId="0" fontId="68" fillId="0" borderId="1" xfId="0" applyFont="1" applyBorder="1" applyAlignment="1">
      <alignment horizontal="center" vertical="center" wrapText="1"/>
    </xf>
    <xf numFmtId="1" fontId="66" fillId="0" borderId="1" xfId="0" applyNumberFormat="1" applyFont="1" applyBorder="1" applyAlignment="1">
      <alignment horizontal="center" vertical="center" wrapText="1"/>
    </xf>
    <xf numFmtId="0" fontId="66" fillId="0" borderId="1" xfId="0" applyFont="1" applyBorder="1" applyAlignment="1">
      <alignment horizontal="center" vertical="center" wrapText="1"/>
    </xf>
    <xf numFmtId="0" fontId="39" fillId="0" borderId="1" xfId="0" applyFont="1" applyBorder="1" applyAlignment="1">
      <alignment horizontal="center" vertical="center" wrapText="1"/>
    </xf>
    <xf numFmtId="0" fontId="38" fillId="0" borderId="0" xfId="0" applyFont="1" applyAlignment="1">
      <alignment horizontal="center" vertical="center"/>
    </xf>
    <xf numFmtId="0" fontId="69" fillId="0" borderId="1" xfId="0" applyFont="1" applyBorder="1" applyAlignment="1">
      <alignment horizontal="center" vertical="center" wrapText="1"/>
    </xf>
    <xf numFmtId="1" fontId="72" fillId="0" borderId="1" xfId="0" applyNumberFormat="1" applyFont="1" applyBorder="1" applyAlignment="1">
      <alignment horizontal="center" vertical="center" wrapText="1"/>
    </xf>
    <xf numFmtId="0" fontId="72" fillId="0" borderId="1" xfId="0" applyFont="1" applyBorder="1" applyAlignment="1">
      <alignment horizontal="left" vertical="top" wrapText="1"/>
    </xf>
    <xf numFmtId="0" fontId="73" fillId="0" borderId="1" xfId="0" applyFont="1" applyBorder="1" applyAlignment="1">
      <alignment horizontal="center" vertical="center" wrapText="1"/>
    </xf>
    <xf numFmtId="0" fontId="74" fillId="0" borderId="1" xfId="0" applyFont="1" applyBorder="1" applyAlignment="1">
      <alignment horizontal="center" vertical="center" wrapText="1"/>
    </xf>
    <xf numFmtId="0" fontId="75" fillId="0" borderId="0" xfId="0" applyFont="1" applyAlignment="1">
      <alignment horizontal="center" vertical="center" wrapText="1"/>
    </xf>
    <xf numFmtId="0" fontId="45" fillId="2" borderId="1" xfId="0" applyFont="1" applyFill="1" applyBorder="1" applyAlignment="1">
      <alignment horizontal="center" vertical="center" wrapText="1"/>
    </xf>
    <xf numFmtId="4" fontId="32" fillId="0" borderId="1" xfId="0" applyNumberFormat="1" applyFont="1" applyBorder="1" applyAlignment="1">
      <alignment horizontal="center" vertical="center" wrapText="1"/>
    </xf>
    <xf numFmtId="4" fontId="73" fillId="0" borderId="1" xfId="0" applyNumberFormat="1" applyFont="1" applyBorder="1" applyAlignment="1">
      <alignment horizontal="center" vertical="center" wrapText="1"/>
    </xf>
    <xf numFmtId="4" fontId="4" fillId="0" borderId="0" xfId="0" applyNumberFormat="1" applyFont="1" applyAlignment="1">
      <alignment horizontal="center" vertical="center"/>
    </xf>
    <xf numFmtId="1" fontId="76" fillId="0" borderId="1" xfId="0" applyNumberFormat="1" applyFont="1" applyBorder="1" applyAlignment="1">
      <alignment horizontal="center" vertical="center" wrapText="1"/>
    </xf>
    <xf numFmtId="0" fontId="76" fillId="0" borderId="1" xfId="0" applyFont="1" applyBorder="1" applyAlignment="1">
      <alignment horizontal="left" vertical="top" wrapText="1"/>
    </xf>
    <xf numFmtId="0" fontId="76" fillId="0" borderId="1" xfId="0" applyFont="1" applyBorder="1" applyAlignment="1">
      <alignment horizontal="center" vertical="center" wrapText="1"/>
    </xf>
    <xf numFmtId="2" fontId="68" fillId="0" borderId="1" xfId="0" applyNumberFormat="1" applyFont="1" applyBorder="1" applyAlignment="1">
      <alignment horizontal="center" vertical="center" wrapText="1"/>
    </xf>
    <xf numFmtId="0" fontId="78" fillId="0" borderId="0" xfId="0" applyFont="1" applyAlignment="1">
      <alignment horizontal="center" vertical="center" wrapText="1"/>
    </xf>
    <xf numFmtId="0" fontId="80" fillId="10" borderId="0" xfId="0" applyFont="1" applyFill="1">
      <alignment vertical="center"/>
    </xf>
    <xf numFmtId="1" fontId="82" fillId="10" borderId="1" xfId="0" applyNumberFormat="1" applyFont="1" applyFill="1" applyBorder="1" applyAlignment="1">
      <alignment horizontal="center" vertical="center" wrapText="1"/>
    </xf>
    <xf numFmtId="0" fontId="82" fillId="10" borderId="1" xfId="0" applyFont="1" applyFill="1" applyBorder="1" applyAlignment="1">
      <alignment horizontal="center" vertical="center" wrapText="1"/>
    </xf>
    <xf numFmtId="44" fontId="82" fillId="10" borderId="1" xfId="0" applyNumberFormat="1" applyFont="1" applyFill="1" applyBorder="1" applyAlignment="1">
      <alignment horizontal="center" vertical="center" wrapText="1"/>
    </xf>
    <xf numFmtId="0" fontId="83" fillId="10" borderId="0" xfId="0" applyFont="1" applyFill="1" applyAlignment="1">
      <alignment horizontal="center" vertical="center"/>
    </xf>
    <xf numFmtId="1" fontId="84" fillId="10" borderId="1" xfId="0" applyNumberFormat="1" applyFont="1" applyFill="1" applyBorder="1" applyAlignment="1">
      <alignment horizontal="center" vertical="center" wrapText="1"/>
    </xf>
    <xf numFmtId="0" fontId="84" fillId="10" borderId="1" xfId="0" applyFont="1" applyFill="1" applyBorder="1" applyAlignment="1">
      <alignment horizontal="left" vertical="top" wrapText="1"/>
    </xf>
    <xf numFmtId="0" fontId="82" fillId="10" borderId="1" xfId="0" applyFont="1" applyFill="1" applyBorder="1" applyAlignment="1">
      <alignment horizontal="center" vertical="top" wrapText="1"/>
    </xf>
    <xf numFmtId="44" fontId="82" fillId="10" borderId="1" xfId="0" applyNumberFormat="1" applyFont="1" applyFill="1" applyBorder="1" applyAlignment="1">
      <alignment horizontal="center" vertical="top" wrapText="1"/>
    </xf>
    <xf numFmtId="0" fontId="79" fillId="10" borderId="1" xfId="0" applyFont="1" applyFill="1" applyBorder="1" applyAlignment="1">
      <alignment vertical="center" wrapText="1"/>
    </xf>
    <xf numFmtId="0" fontId="79" fillId="10" borderId="1" xfId="0" applyFont="1" applyFill="1" applyBorder="1" applyAlignment="1">
      <alignment vertical="top" wrapText="1"/>
    </xf>
    <xf numFmtId="0" fontId="83" fillId="10" borderId="1" xfId="0" applyFont="1" applyFill="1" applyBorder="1" applyAlignment="1">
      <alignment horizontal="left" vertical="top" wrapText="1"/>
    </xf>
    <xf numFmtId="0" fontId="79" fillId="10" borderId="1" xfId="0" applyFont="1" applyFill="1" applyBorder="1" applyAlignment="1">
      <alignment horizontal="left" vertical="top" wrapText="1"/>
    </xf>
    <xf numFmtId="0" fontId="88" fillId="10" borderId="0" xfId="0" applyFont="1" applyFill="1" applyAlignment="1">
      <alignment horizontal="center" vertical="center" wrapText="1"/>
    </xf>
    <xf numFmtId="0" fontId="79" fillId="10" borderId="1" xfId="0" applyFont="1" applyFill="1" applyBorder="1" applyAlignment="1">
      <alignment horizontal="right" vertical="top" wrapText="1"/>
    </xf>
    <xf numFmtId="1" fontId="79" fillId="10" borderId="0" xfId="0" applyNumberFormat="1" applyFont="1" applyFill="1" applyAlignment="1">
      <alignment horizontal="center" vertical="center"/>
    </xf>
    <xf numFmtId="0" fontId="79" fillId="10" borderId="0" xfId="0" applyFont="1" applyFill="1" applyAlignment="1">
      <alignment horizontal="left" vertical="top"/>
    </xf>
    <xf numFmtId="0" fontId="87" fillId="10" borderId="0" xfId="0" applyFont="1" applyFill="1" applyAlignment="1">
      <alignment horizontal="center" vertical="top"/>
    </xf>
    <xf numFmtId="44" fontId="87" fillId="10" borderId="0" xfId="0" applyNumberFormat="1" applyFont="1" applyFill="1" applyAlignment="1">
      <alignment horizontal="center" vertical="top"/>
    </xf>
    <xf numFmtId="0" fontId="79" fillId="10" borderId="0" xfId="0" applyFont="1" applyFill="1">
      <alignment vertical="center"/>
    </xf>
    <xf numFmtId="44" fontId="82" fillId="10" borderId="1" xfId="6" applyNumberFormat="1" applyFont="1" applyFill="1" applyBorder="1" applyAlignment="1">
      <alignment horizontal="center" vertical="center" wrapText="1"/>
    </xf>
    <xf numFmtId="44" fontId="82" fillId="10" borderId="1" xfId="6" applyNumberFormat="1" applyFont="1" applyFill="1" applyBorder="1" applyAlignment="1">
      <alignment horizontal="center" vertical="top" wrapText="1"/>
    </xf>
    <xf numFmtId="44" fontId="87" fillId="10" borderId="0" xfId="6" applyNumberFormat="1" applyFont="1" applyFill="1" applyAlignment="1">
      <alignment horizontal="center" vertical="top"/>
    </xf>
    <xf numFmtId="43" fontId="32" fillId="0" borderId="1" xfId="6" applyFont="1" applyBorder="1" applyAlignment="1">
      <alignment horizontal="center" vertical="center" wrapText="1"/>
    </xf>
    <xf numFmtId="43" fontId="68" fillId="0" borderId="1" xfId="6" applyFont="1" applyBorder="1" applyAlignment="1">
      <alignment horizontal="center" vertical="center" wrapText="1"/>
    </xf>
    <xf numFmtId="43" fontId="69" fillId="0" borderId="0" xfId="6" applyFont="1" applyAlignment="1">
      <alignment horizontal="center" vertical="center" wrapText="1"/>
    </xf>
    <xf numFmtId="43" fontId="66" fillId="0" borderId="1" xfId="6" applyFont="1" applyBorder="1" applyAlignment="1">
      <alignment horizontal="center" vertical="center" wrapText="1"/>
    </xf>
    <xf numFmtId="43" fontId="73" fillId="0" borderId="1" xfId="6" applyFont="1" applyBorder="1" applyAlignment="1">
      <alignment horizontal="center" vertical="center" wrapText="1"/>
    </xf>
    <xf numFmtId="0" fontId="87" fillId="10" borderId="1" xfId="0" applyFont="1" applyFill="1" applyBorder="1" applyAlignment="1">
      <alignment horizontal="center" vertical="center" wrapText="1"/>
    </xf>
    <xf numFmtId="0" fontId="84" fillId="10" borderId="1" xfId="0" applyFont="1" applyFill="1" applyBorder="1" applyAlignment="1">
      <alignment horizontal="center" vertical="top" wrapText="1"/>
    </xf>
    <xf numFmtId="1" fontId="84" fillId="10" borderId="1" xfId="0" applyNumberFormat="1" applyFont="1" applyFill="1" applyBorder="1" applyAlignment="1">
      <alignment horizontal="center" vertical="top" wrapText="1"/>
    </xf>
    <xf numFmtId="44" fontId="84" fillId="10" borderId="1" xfId="0" applyNumberFormat="1" applyFont="1" applyFill="1" applyBorder="1" applyAlignment="1">
      <alignment horizontal="center" vertical="top" wrapText="1"/>
    </xf>
    <xf numFmtId="44" fontId="84" fillId="10" borderId="1" xfId="6" applyNumberFormat="1" applyFont="1" applyFill="1" applyBorder="1" applyAlignment="1">
      <alignment horizontal="center" vertical="top" wrapText="1"/>
    </xf>
    <xf numFmtId="0" fontId="79" fillId="10" borderId="1" xfId="0" applyFont="1" applyFill="1" applyBorder="1" applyAlignment="1">
      <alignment horizontal="center" vertical="top" wrapText="1"/>
    </xf>
    <xf numFmtId="1" fontId="79" fillId="10" borderId="1" xfId="0" applyNumberFormat="1" applyFont="1" applyFill="1" applyBorder="1" applyAlignment="1">
      <alignment horizontal="center" vertical="top" wrapText="1"/>
    </xf>
    <xf numFmtId="44" fontId="79" fillId="10" borderId="1" xfId="0" applyNumberFormat="1" applyFont="1" applyFill="1" applyBorder="1" applyAlignment="1">
      <alignment horizontal="center" vertical="top" wrapText="1"/>
    </xf>
    <xf numFmtId="44" fontId="79" fillId="10" borderId="1" xfId="6" applyNumberFormat="1" applyFont="1" applyFill="1" applyBorder="1" applyAlignment="1">
      <alignment horizontal="center" vertical="top" wrapText="1"/>
    </xf>
    <xf numFmtId="0" fontId="14" fillId="3" borderId="8" xfId="0" applyFont="1" applyFill="1" applyBorder="1" applyAlignment="1">
      <alignment horizontal="center" vertical="top" wrapText="1"/>
    </xf>
    <xf numFmtId="0" fontId="14" fillId="3" borderId="14" xfId="0" applyFont="1" applyFill="1" applyBorder="1" applyAlignment="1">
      <alignment horizontal="center" vertical="top" wrapText="1"/>
    </xf>
    <xf numFmtId="0" fontId="14" fillId="3" borderId="9" xfId="0" applyFont="1" applyFill="1" applyBorder="1" applyAlignment="1">
      <alignment horizontal="center" vertical="top" wrapText="1"/>
    </xf>
    <xf numFmtId="0" fontId="16" fillId="4" borderId="8" xfId="0" applyFont="1" applyFill="1" applyBorder="1" applyAlignment="1">
      <alignment horizontal="center" vertical="top" wrapText="1"/>
    </xf>
    <xf numFmtId="0" fontId="16" fillId="4" borderId="14" xfId="0" applyFont="1" applyFill="1" applyBorder="1" applyAlignment="1">
      <alignment horizontal="center" vertical="top" wrapText="1"/>
    </xf>
    <xf numFmtId="0" fontId="16" fillId="4" borderId="9" xfId="0" applyFont="1" applyFill="1" applyBorder="1" applyAlignment="1">
      <alignment horizontal="center" vertical="top" wrapText="1"/>
    </xf>
    <xf numFmtId="0" fontId="17" fillId="5" borderId="8" xfId="0" applyFont="1" applyFill="1" applyBorder="1" applyAlignment="1">
      <alignment horizontal="center" vertical="top" wrapText="1"/>
    </xf>
    <xf numFmtId="0" fontId="17" fillId="5" borderId="14" xfId="0" applyFont="1" applyFill="1" applyBorder="1" applyAlignment="1">
      <alignment horizontal="center" vertical="top" wrapText="1"/>
    </xf>
    <xf numFmtId="0" fontId="17" fillId="5" borderId="9" xfId="0" applyFont="1" applyFill="1" applyBorder="1" applyAlignment="1">
      <alignment horizontal="center" vertical="top" wrapText="1"/>
    </xf>
    <xf numFmtId="0" fontId="17" fillId="6" borderId="8" xfId="0" applyFont="1" applyFill="1" applyBorder="1" applyAlignment="1">
      <alignment horizontal="left" vertical="top" wrapText="1" indent="6"/>
    </xf>
    <xf numFmtId="0" fontId="17" fillId="6" borderId="9" xfId="0" applyFont="1" applyFill="1" applyBorder="1" applyAlignment="1">
      <alignment horizontal="left" vertical="top" wrapText="1" indent="6"/>
    </xf>
    <xf numFmtId="0" fontId="18" fillId="4" borderId="8" xfId="0" applyFont="1" applyFill="1" applyBorder="1" applyAlignment="1">
      <alignment horizontal="left" vertical="top" wrapText="1" indent="2"/>
    </xf>
    <xf numFmtId="0" fontId="18" fillId="4" borderId="14" xfId="0" applyFont="1" applyFill="1" applyBorder="1" applyAlignment="1">
      <alignment horizontal="left" vertical="top" wrapText="1" indent="2"/>
    </xf>
    <xf numFmtId="0" fontId="18" fillId="4" borderId="9" xfId="0" applyFont="1" applyFill="1" applyBorder="1" applyAlignment="1">
      <alignment horizontal="left" vertical="top" wrapText="1" indent="2"/>
    </xf>
    <xf numFmtId="0" fontId="79" fillId="10" borderId="1" xfId="0" applyFont="1" applyFill="1" applyBorder="1" applyAlignment="1">
      <alignment horizontal="center" vertical="center"/>
    </xf>
    <xf numFmtId="0" fontId="81" fillId="10" borderId="1" xfId="0" applyFont="1" applyFill="1" applyBorder="1" applyAlignment="1">
      <alignment horizontal="left" vertical="center" indent="1"/>
    </xf>
    <xf numFmtId="0" fontId="1" fillId="0" borderId="1" xfId="0" applyFont="1" applyBorder="1" applyAlignment="1">
      <alignment horizontal="left" vertical="center" indent="1"/>
    </xf>
    <xf numFmtId="4" fontId="1" fillId="0" borderId="1" xfId="0" applyNumberFormat="1" applyFont="1" applyBorder="1" applyAlignment="1">
      <alignment horizontal="left" vertical="center" indent="1"/>
    </xf>
    <xf numFmtId="0" fontId="3" fillId="0" borderId="1" xfId="0" applyFont="1" applyBorder="1" applyAlignment="1">
      <alignment horizontal="center" vertical="center"/>
    </xf>
    <xf numFmtId="0" fontId="69" fillId="0" borderId="20" xfId="0" applyFont="1" applyBorder="1" applyAlignment="1">
      <alignment horizontal="center" vertical="center" wrapText="1"/>
    </xf>
    <xf numFmtId="0" fontId="13" fillId="0" borderId="1" xfId="0" applyFont="1" applyBorder="1" applyAlignment="1">
      <alignment horizontal="center"/>
    </xf>
    <xf numFmtId="0" fontId="2" fillId="2" borderId="1" xfId="0" applyFont="1" applyFill="1" applyBorder="1" applyAlignment="1">
      <alignment horizontal="center" vertical="center"/>
    </xf>
    <xf numFmtId="0" fontId="34" fillId="0" borderId="1" xfId="0" applyFont="1" applyBorder="1" applyAlignment="1">
      <alignment horizontal="left" vertical="top"/>
    </xf>
    <xf numFmtId="0" fontId="34" fillId="0" borderId="1" xfId="0" applyFont="1" applyBorder="1" applyAlignment="1">
      <alignment horizontal="center" vertical="center"/>
    </xf>
    <xf numFmtId="0" fontId="34" fillId="0" borderId="5" xfId="0" applyFont="1" applyBorder="1" applyAlignment="1">
      <alignment horizontal="center" vertical="center"/>
    </xf>
    <xf numFmtId="0" fontId="34" fillId="0" borderId="6" xfId="0" applyFont="1" applyBorder="1" applyAlignment="1">
      <alignment horizontal="center" vertical="center"/>
    </xf>
    <xf numFmtId="0" fontId="34" fillId="0" borderId="10" xfId="0" applyFont="1" applyBorder="1" applyAlignment="1">
      <alignment horizontal="center" vertical="center"/>
    </xf>
    <xf numFmtId="0" fontId="35" fillId="2" borderId="0" xfId="0" applyFont="1" applyFill="1" applyAlignment="1">
      <alignment horizontal="left" vertical="center" wrapText="1"/>
    </xf>
    <xf numFmtId="0" fontId="34" fillId="0" borderId="11" xfId="0" applyFont="1" applyBorder="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10" xfId="0" applyFont="1" applyFill="1" applyBorder="1" applyAlignment="1">
      <alignment horizontal="center" vertical="center"/>
    </xf>
    <xf numFmtId="0" fontId="4" fillId="0" borderId="1" xfId="0" applyFont="1" applyBorder="1" applyAlignment="1">
      <alignment horizontal="center" vertical="center" wrapText="1"/>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13" fillId="0" borderId="1" xfId="0" applyFont="1" applyBorder="1" applyAlignment="1">
      <alignment horizontal="center" wrapText="1"/>
    </xf>
    <xf numFmtId="0" fontId="11" fillId="0" borderId="1" xfId="0" applyFont="1" applyBorder="1" applyAlignment="1">
      <alignment horizontal="center"/>
    </xf>
    <xf numFmtId="0" fontId="4" fillId="0" borderId="1" xfId="0" applyFont="1" applyBorder="1" applyAlignment="1">
      <alignment horizontal="center" vertical="center"/>
    </xf>
    <xf numFmtId="0" fontId="8" fillId="0" borderId="1" xfId="0" applyFont="1" applyBorder="1" applyAlignment="1">
      <alignment horizontal="center" vertical="center" wrapText="1"/>
    </xf>
    <xf numFmtId="164" fontId="4" fillId="0" borderId="1" xfId="0" applyNumberFormat="1" applyFont="1" applyBorder="1" applyAlignment="1">
      <alignment horizontal="center" vertical="center" wrapText="1"/>
    </xf>
    <xf numFmtId="0" fontId="8" fillId="0" borderId="1" xfId="0" applyFont="1" applyBorder="1" applyAlignment="1">
      <alignment horizontal="center" vertical="center"/>
    </xf>
    <xf numFmtId="0" fontId="43" fillId="2" borderId="40" xfId="0" applyFont="1" applyFill="1" applyBorder="1" applyAlignment="1">
      <alignment horizontal="right" vertical="center" wrapText="1" indent="2"/>
    </xf>
    <xf numFmtId="0" fontId="43" fillId="2" borderId="6" xfId="0" applyFont="1" applyFill="1" applyBorder="1" applyAlignment="1">
      <alignment horizontal="right" vertical="center" wrapText="1" indent="2"/>
    </xf>
    <xf numFmtId="0" fontId="43" fillId="2" borderId="10" xfId="0" applyFont="1" applyFill="1" applyBorder="1" applyAlignment="1">
      <alignment horizontal="right" vertical="center" wrapText="1" indent="2"/>
    </xf>
    <xf numFmtId="0" fontId="43" fillId="2" borderId="32" xfId="0" applyFont="1" applyFill="1" applyBorder="1" applyAlignment="1">
      <alignment horizontal="right" vertical="center" wrapText="1" indent="2"/>
    </xf>
    <xf numFmtId="0" fontId="43" fillId="2" borderId="42" xfId="0" applyFont="1" applyFill="1" applyBorder="1" applyAlignment="1">
      <alignment horizontal="right" vertical="center" wrapText="1" indent="2"/>
    </xf>
    <xf numFmtId="0" fontId="43" fillId="2" borderId="43" xfId="0" applyFont="1" applyFill="1" applyBorder="1" applyAlignment="1">
      <alignment horizontal="right" vertical="center" wrapText="1" indent="2"/>
    </xf>
    <xf numFmtId="0" fontId="44" fillId="2" borderId="2" xfId="0" applyFont="1" applyFill="1" applyBorder="1" applyAlignment="1">
      <alignment horizontal="center" vertical="center" wrapText="1"/>
    </xf>
    <xf numFmtId="0" fontId="44" fillId="2" borderId="3" xfId="0" applyFont="1" applyFill="1" applyBorder="1" applyAlignment="1">
      <alignment horizontal="center" vertical="center" wrapText="1"/>
    </xf>
    <xf numFmtId="0" fontId="44" fillId="2" borderId="44" xfId="0" applyFont="1" applyFill="1" applyBorder="1" applyAlignment="1">
      <alignment horizontal="center" vertical="center" wrapText="1"/>
    </xf>
    <xf numFmtId="0" fontId="44" fillId="0" borderId="2" xfId="0" applyFont="1" applyBorder="1" applyAlignment="1">
      <alignment horizontal="center" vertical="center" wrapText="1"/>
    </xf>
    <xf numFmtId="0" fontId="44" fillId="0" borderId="4" xfId="0" applyFont="1" applyBorder="1" applyAlignment="1">
      <alignment horizontal="center" vertical="center" wrapText="1"/>
    </xf>
    <xf numFmtId="1" fontId="43" fillId="0" borderId="38" xfId="0" applyNumberFormat="1" applyFont="1" applyBorder="1" applyAlignment="1">
      <alignment horizontal="right" vertical="center" indent="2" shrinkToFit="1"/>
    </xf>
    <xf numFmtId="1" fontId="43" fillId="0" borderId="39" xfId="0" applyNumberFormat="1" applyFont="1" applyBorder="1" applyAlignment="1">
      <alignment horizontal="right" vertical="center" indent="2" shrinkToFit="1"/>
    </xf>
    <xf numFmtId="1" fontId="43" fillId="0" borderId="25" xfId="0" applyNumberFormat="1" applyFont="1" applyBorder="1" applyAlignment="1">
      <alignment horizontal="right" vertical="center" indent="2" shrinkToFit="1"/>
    </xf>
    <xf numFmtId="0" fontId="43" fillId="0" borderId="40" xfId="0" applyFont="1" applyBorder="1" applyAlignment="1">
      <alignment horizontal="right" vertical="top" wrapText="1" indent="2"/>
    </xf>
    <xf numFmtId="0" fontId="43" fillId="0" borderId="6" xfId="0" applyFont="1" applyBorder="1" applyAlignment="1">
      <alignment horizontal="right" vertical="top" wrapText="1" indent="2"/>
    </xf>
    <xf numFmtId="0" fontId="43" fillId="0" borderId="10" xfId="0" applyFont="1" applyBorder="1" applyAlignment="1">
      <alignment horizontal="right" vertical="top" wrapText="1" indent="2"/>
    </xf>
    <xf numFmtId="164" fontId="44" fillId="0" borderId="2" xfId="0" applyNumberFormat="1" applyFont="1" applyBorder="1" applyAlignment="1">
      <alignment horizontal="center" vertical="center" wrapText="1"/>
    </xf>
    <xf numFmtId="164" fontId="44" fillId="0" borderId="4" xfId="0" applyNumberFormat="1" applyFont="1" applyBorder="1" applyAlignment="1">
      <alignment horizontal="center" vertical="center" wrapText="1"/>
    </xf>
    <xf numFmtId="164" fontId="44" fillId="2" borderId="2" xfId="0" applyNumberFormat="1" applyFont="1" applyFill="1" applyBorder="1" applyAlignment="1">
      <alignment horizontal="center" vertical="center" wrapText="1"/>
    </xf>
    <xf numFmtId="164" fontId="44" fillId="2" borderId="4" xfId="0" applyNumberFormat="1" applyFont="1" applyFill="1" applyBorder="1" applyAlignment="1">
      <alignment horizontal="center" vertical="center" wrapText="1"/>
    </xf>
    <xf numFmtId="0" fontId="44" fillId="2" borderId="4" xfId="0" applyFont="1" applyFill="1" applyBorder="1" applyAlignment="1">
      <alignment horizontal="center" vertical="center" wrapText="1"/>
    </xf>
    <xf numFmtId="0" fontId="43" fillId="0" borderId="1" xfId="0" applyFont="1" applyBorder="1" applyAlignment="1">
      <alignment horizontal="center"/>
    </xf>
    <xf numFmtId="164" fontId="43" fillId="0" borderId="1" xfId="0" applyNumberFormat="1" applyFont="1" applyBorder="1" applyAlignment="1">
      <alignment horizontal="center"/>
    </xf>
    <xf numFmtId="0" fontId="43" fillId="2" borderId="1" xfId="0" applyFont="1" applyFill="1" applyBorder="1" applyAlignment="1">
      <alignment horizontal="center"/>
    </xf>
    <xf numFmtId="0" fontId="44" fillId="0" borderId="1" xfId="0" applyFont="1" applyBorder="1" applyAlignment="1">
      <alignment horizontal="center" vertical="center" wrapText="1"/>
    </xf>
    <xf numFmtId="0" fontId="45" fillId="0" borderId="1" xfId="0" applyFont="1" applyBorder="1" applyAlignment="1">
      <alignment horizontal="center" vertical="center" wrapText="1"/>
    </xf>
    <xf numFmtId="0" fontId="45" fillId="0" borderId="2" xfId="0" applyFont="1" applyBorder="1" applyAlignment="1">
      <alignment horizontal="center" vertical="center" wrapText="1"/>
    </xf>
    <xf numFmtId="0" fontId="45" fillId="0" borderId="4" xfId="0" applyFont="1" applyBorder="1" applyAlignment="1">
      <alignment horizontal="center" vertical="center" wrapText="1"/>
    </xf>
    <xf numFmtId="1" fontId="36" fillId="0" borderId="1" xfId="0" applyNumberFormat="1" applyFont="1" applyBorder="1" applyAlignment="1">
      <alignment horizontal="left" vertical="center" wrapText="1" shrinkToFit="1"/>
    </xf>
    <xf numFmtId="1" fontId="36" fillId="0" borderId="1" xfId="0" applyNumberFormat="1" applyFont="1" applyBorder="1" applyAlignment="1">
      <alignment horizontal="left" vertical="center" shrinkToFit="1"/>
    </xf>
    <xf numFmtId="0" fontId="43" fillId="0" borderId="12" xfId="0" applyFont="1" applyBorder="1" applyAlignment="1">
      <alignment horizontal="center"/>
    </xf>
    <xf numFmtId="0" fontId="43" fillId="0" borderId="13" xfId="0" applyFont="1" applyBorder="1" applyAlignment="1">
      <alignment horizontal="center"/>
    </xf>
    <xf numFmtId="0" fontId="43" fillId="2" borderId="40" xfId="0" applyFont="1" applyFill="1" applyBorder="1" applyAlignment="1">
      <alignment horizontal="center" vertical="center" wrapText="1"/>
    </xf>
    <xf numFmtId="0" fontId="43" fillId="2" borderId="6" xfId="0" applyFont="1" applyFill="1" applyBorder="1" applyAlignment="1">
      <alignment horizontal="center" vertical="center" wrapText="1"/>
    </xf>
    <xf numFmtId="0" fontId="43" fillId="2" borderId="10"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71" fillId="0" borderId="1" xfId="0" applyFont="1" applyBorder="1" applyAlignment="1">
      <alignment horizontal="center" vertical="center" wrapText="1"/>
    </xf>
    <xf numFmtId="0" fontId="43" fillId="0" borderId="1" xfId="0" applyFont="1" applyBorder="1" applyAlignment="1">
      <alignment horizontal="center" vertical="center"/>
    </xf>
    <xf numFmtId="0" fontId="44" fillId="0" borderId="3" xfId="0" applyFont="1" applyBorder="1" applyAlignment="1">
      <alignment horizontal="center" vertical="center" wrapText="1"/>
    </xf>
    <xf numFmtId="164" fontId="43" fillId="0" borderId="0" xfId="0" applyNumberFormat="1" applyFont="1" applyAlignment="1">
      <alignment horizontal="center" vertical="center"/>
    </xf>
    <xf numFmtId="0" fontId="45" fillId="0" borderId="1" xfId="0" applyFont="1" applyBorder="1" applyAlignment="1">
      <alignment horizontal="center" vertical="center"/>
    </xf>
    <xf numFmtId="1" fontId="43" fillId="0" borderId="1" xfId="0" applyNumberFormat="1" applyFont="1" applyBorder="1" applyAlignment="1">
      <alignment horizontal="right" vertical="center" indent="1" shrinkToFit="1"/>
    </xf>
    <xf numFmtId="0" fontId="43" fillId="0" borderId="1" xfId="0" applyFont="1" applyBorder="1" applyAlignment="1">
      <alignment horizontal="right" vertical="top" wrapText="1" indent="1"/>
    </xf>
    <xf numFmtId="0" fontId="44" fillId="0" borderId="1" xfId="0" applyFont="1" applyBorder="1" applyAlignment="1">
      <alignment horizontal="left" vertical="top" wrapText="1"/>
    </xf>
    <xf numFmtId="0" fontId="44" fillId="0" borderId="2" xfId="0" applyFont="1" applyBorder="1" applyAlignment="1">
      <alignment horizontal="center" vertical="center"/>
    </xf>
    <xf numFmtId="0" fontId="44" fillId="0" borderId="4" xfId="0" applyFont="1" applyBorder="1" applyAlignment="1">
      <alignment horizontal="center" vertical="center"/>
    </xf>
    <xf numFmtId="164" fontId="44" fillId="0" borderId="1" xfId="0" applyNumberFormat="1" applyFont="1" applyBorder="1" applyAlignment="1">
      <alignment horizontal="center" vertical="center" wrapText="1"/>
    </xf>
    <xf numFmtId="0" fontId="45" fillId="2" borderId="48" xfId="0" applyFont="1" applyFill="1" applyBorder="1" applyAlignment="1">
      <alignment horizontal="center" vertical="center"/>
    </xf>
    <xf numFmtId="0" fontId="45" fillId="2" borderId="49" xfId="0" applyFont="1" applyFill="1" applyBorder="1" applyAlignment="1">
      <alignment horizontal="center" vertical="center"/>
    </xf>
    <xf numFmtId="164" fontId="44" fillId="0" borderId="20" xfId="0" applyNumberFormat="1" applyFont="1" applyBorder="1" applyAlignment="1">
      <alignment horizontal="center" vertical="center"/>
    </xf>
    <xf numFmtId="164" fontId="8" fillId="0" borderId="45" xfId="0" applyNumberFormat="1" applyFont="1" applyBorder="1" applyAlignment="1">
      <alignment horizontal="center" vertical="center" wrapText="1"/>
    </xf>
    <xf numFmtId="164" fontId="8" fillId="0" borderId="3" xfId="0" applyNumberFormat="1" applyFont="1" applyBorder="1" applyAlignment="1">
      <alignment horizontal="center" vertical="center" wrapText="1"/>
    </xf>
    <xf numFmtId="164" fontId="8" fillId="0" borderId="2" xfId="0" applyNumberFormat="1" applyFont="1" applyBorder="1" applyAlignment="1">
      <alignment horizontal="center" vertical="center" wrapText="1"/>
    </xf>
    <xf numFmtId="0" fontId="18" fillId="0" borderId="1" xfId="0" applyFont="1" applyBorder="1" applyAlignment="1">
      <alignment horizontal="center"/>
    </xf>
    <xf numFmtId="0" fontId="18" fillId="0" borderId="1" xfId="0" applyFont="1" applyBorder="1" applyAlignment="1">
      <alignment horizontal="center" wrapText="1"/>
    </xf>
    <xf numFmtId="164" fontId="45" fillId="0" borderId="1" xfId="0" applyNumberFormat="1" applyFont="1" applyBorder="1" applyAlignment="1">
      <alignment horizontal="center" vertical="center" wrapText="1"/>
    </xf>
    <xf numFmtId="164" fontId="45" fillId="0" borderId="2" xfId="0" applyNumberFormat="1" applyFont="1" applyBorder="1" applyAlignment="1">
      <alignment horizontal="center" vertical="center" wrapText="1"/>
    </xf>
    <xf numFmtId="164" fontId="45" fillId="0" borderId="4" xfId="0" applyNumberFormat="1" applyFont="1" applyBorder="1" applyAlignment="1">
      <alignment horizontal="center" vertical="center" wrapText="1"/>
    </xf>
    <xf numFmtId="0" fontId="45" fillId="2" borderId="5" xfId="0" applyFont="1" applyFill="1" applyBorder="1" applyAlignment="1">
      <alignment horizontal="right" vertical="center"/>
    </xf>
    <xf numFmtId="0" fontId="45" fillId="2" borderId="6" xfId="0" applyFont="1" applyFill="1" applyBorder="1" applyAlignment="1">
      <alignment horizontal="right" vertical="center"/>
    </xf>
    <xf numFmtId="0" fontId="45" fillId="0" borderId="5" xfId="0" applyFont="1" applyBorder="1" applyAlignment="1">
      <alignment horizontal="right" vertical="center"/>
    </xf>
    <xf numFmtId="0" fontId="45" fillId="0" borderId="6" xfId="0" applyFont="1" applyBorder="1" applyAlignment="1">
      <alignment horizontal="right" vertical="center"/>
    </xf>
    <xf numFmtId="0" fontId="45" fillId="0" borderId="10" xfId="0" applyFont="1" applyBorder="1" applyAlignment="1">
      <alignment horizontal="right" vertical="center"/>
    </xf>
    <xf numFmtId="0" fontId="45" fillId="2" borderId="5" xfId="0" applyFont="1" applyFill="1" applyBorder="1" applyAlignment="1">
      <alignment horizontal="center" vertical="center"/>
    </xf>
    <xf numFmtId="0" fontId="45" fillId="2" borderId="6" xfId="0" applyFont="1" applyFill="1" applyBorder="1" applyAlignment="1">
      <alignment horizontal="center" vertical="center"/>
    </xf>
    <xf numFmtId="164" fontId="8" fillId="0" borderId="4" xfId="0" applyNumberFormat="1" applyFont="1" applyBorder="1" applyAlignment="1">
      <alignment horizontal="center" vertical="center" wrapText="1"/>
    </xf>
    <xf numFmtId="0" fontId="54" fillId="0" borderId="1" xfId="0" applyFont="1" applyBorder="1" applyAlignment="1">
      <alignment horizontal="center"/>
    </xf>
    <xf numFmtId="0" fontId="54" fillId="0" borderId="1" xfId="0" applyFont="1" applyBorder="1" applyAlignment="1">
      <alignment horizont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164" fontId="2" fillId="0" borderId="2" xfId="0" applyNumberFormat="1" applyFont="1" applyBorder="1" applyAlignment="1">
      <alignment horizontal="center" vertical="center" wrapText="1"/>
    </xf>
    <xf numFmtId="164" fontId="2" fillId="0" borderId="3" xfId="0" applyNumberFormat="1" applyFont="1" applyBorder="1" applyAlignment="1">
      <alignment horizontal="center" vertical="center" wrapText="1"/>
    </xf>
    <xf numFmtId="164" fontId="2" fillId="0" borderId="4" xfId="0" applyNumberFormat="1"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3" xfId="0" applyFont="1" applyBorder="1" applyAlignment="1">
      <alignment horizontal="center" vertical="center"/>
    </xf>
    <xf numFmtId="0" fontId="2" fillId="0" borderId="11" xfId="0" applyFont="1" applyBorder="1" applyAlignment="1">
      <alignment horizontal="center" vertical="center"/>
    </xf>
    <xf numFmtId="0" fontId="2" fillId="0" borderId="34"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31" xfId="0" applyFont="1" applyBorder="1" applyAlignment="1">
      <alignment horizontal="center" vertical="center"/>
    </xf>
    <xf numFmtId="0" fontId="11" fillId="0" borderId="26" xfId="0" applyFont="1" applyBorder="1" applyAlignment="1">
      <alignment horizontal="center" vertical="center"/>
    </xf>
    <xf numFmtId="0" fontId="11" fillId="0" borderId="27" xfId="0" applyFont="1" applyBorder="1" applyAlignment="1">
      <alignment horizontal="center" vertical="center"/>
    </xf>
    <xf numFmtId="0" fontId="11" fillId="0" borderId="36" xfId="0" applyFont="1" applyBorder="1" applyAlignment="1">
      <alignment horizontal="center" vertical="center"/>
    </xf>
    <xf numFmtId="0" fontId="11" fillId="0" borderId="38" xfId="0" applyFont="1" applyBorder="1" applyAlignment="1">
      <alignment horizontal="center" vertical="center"/>
    </xf>
    <xf numFmtId="0" fontId="11" fillId="0" borderId="39" xfId="0" applyFont="1" applyBorder="1" applyAlignment="1">
      <alignment horizontal="center" vertical="center"/>
    </xf>
    <xf numFmtId="0" fontId="11" fillId="0" borderId="25" xfId="0" applyFont="1" applyBorder="1" applyAlignment="1">
      <alignment horizontal="center" vertic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 fontId="11" fillId="2" borderId="32" xfId="0" applyNumberFormat="1" applyFont="1" applyFill="1" applyBorder="1" applyAlignment="1">
      <alignment horizontal="center" vertical="center"/>
    </xf>
    <xf numFmtId="1" fontId="11" fillId="2" borderId="29" xfId="0" applyNumberFormat="1" applyFont="1" applyFill="1" applyBorder="1" applyAlignment="1">
      <alignment horizontal="center" vertical="center"/>
    </xf>
    <xf numFmtId="1" fontId="11" fillId="2" borderId="26" xfId="0" applyNumberFormat="1" applyFont="1" applyFill="1" applyBorder="1" applyAlignment="1">
      <alignment horizontal="center" vertical="center"/>
    </xf>
    <xf numFmtId="1" fontId="11" fillId="2" borderId="27" xfId="0" applyNumberFormat="1" applyFont="1" applyFill="1" applyBorder="1" applyAlignment="1">
      <alignment horizontal="center" vertical="center"/>
    </xf>
    <xf numFmtId="1" fontId="11" fillId="2" borderId="28" xfId="0" applyNumberFormat="1" applyFont="1" applyFill="1" applyBorder="1" applyAlignment="1">
      <alignment horizontal="center" vertical="center"/>
    </xf>
    <xf numFmtId="0" fontId="50" fillId="0" borderId="1" xfId="0" applyFont="1" applyBorder="1" applyAlignment="1">
      <alignment horizontal="center"/>
    </xf>
    <xf numFmtId="0" fontId="55" fillId="2" borderId="1" xfId="0" applyFont="1" applyFill="1" applyBorder="1" applyAlignment="1">
      <alignment horizontal="center" vertical="center"/>
    </xf>
    <xf numFmtId="0" fontId="56" fillId="0" borderId="5" xfId="0" applyFont="1" applyBorder="1" applyAlignment="1">
      <alignment horizontal="center" vertical="center"/>
    </xf>
    <xf numFmtId="0" fontId="56" fillId="0" borderId="6" xfId="0" applyFont="1" applyBorder="1" applyAlignment="1">
      <alignment horizontal="center" vertical="center"/>
    </xf>
    <xf numFmtId="0" fontId="56" fillId="0" borderId="10" xfId="0" applyFont="1" applyBorder="1" applyAlignment="1">
      <alignment horizontal="center" vertical="center"/>
    </xf>
    <xf numFmtId="0" fontId="57" fillId="0" borderId="5" xfId="0" applyFont="1" applyBorder="1" applyAlignment="1">
      <alignment horizontal="center" vertical="center" wrapText="1"/>
    </xf>
    <xf numFmtId="0" fontId="57" fillId="0" borderId="6" xfId="0" applyFont="1" applyBorder="1" applyAlignment="1">
      <alignment horizontal="center" vertical="center" wrapText="1"/>
    </xf>
    <xf numFmtId="0" fontId="60" fillId="0" borderId="1" xfId="0" applyFont="1" applyBorder="1" applyAlignment="1">
      <alignment horizontal="center" vertical="center"/>
    </xf>
    <xf numFmtId="0" fontId="62" fillId="0" borderId="0" xfId="0" applyFont="1" applyAlignment="1">
      <alignment horizontal="center"/>
    </xf>
    <xf numFmtId="0" fontId="11" fillId="0" borderId="32" xfId="0" applyFont="1" applyBorder="1" applyAlignment="1">
      <alignment horizontal="center" vertical="center"/>
    </xf>
    <xf numFmtId="0" fontId="11" fillId="0" borderId="42" xfId="0" applyFont="1" applyBorder="1" applyAlignment="1">
      <alignment horizontal="center" vertical="center"/>
    </xf>
    <xf numFmtId="0" fontId="11" fillId="0" borderId="43" xfId="0" applyFont="1" applyBorder="1" applyAlignment="1">
      <alignment horizontal="center" vertical="center"/>
    </xf>
    <xf numFmtId="0" fontId="11" fillId="2" borderId="1" xfId="0" applyFont="1" applyFill="1" applyBorder="1" applyAlignment="1">
      <alignment horizontal="center" vertical="center" wrapText="1"/>
    </xf>
    <xf numFmtId="0" fontId="11" fillId="0" borderId="40" xfId="0" applyFont="1" applyBorder="1" applyAlignment="1">
      <alignment horizontal="center" vertical="center"/>
    </xf>
    <xf numFmtId="0" fontId="11" fillId="0" borderId="6" xfId="0" applyFont="1" applyBorder="1" applyAlignment="1">
      <alignment horizontal="center" vertical="center"/>
    </xf>
    <xf numFmtId="0" fontId="11" fillId="0" borderId="10"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left" wrapText="1"/>
    </xf>
    <xf numFmtId="0" fontId="2" fillId="0" borderId="2" xfId="0" applyFont="1" applyBorder="1" applyAlignment="1">
      <alignment horizontal="left"/>
    </xf>
    <xf numFmtId="0" fontId="6" fillId="0" borderId="2" xfId="0" applyFont="1" applyBorder="1" applyAlignment="1">
      <alignment horizontal="left"/>
    </xf>
    <xf numFmtId="0" fontId="2" fillId="0" borderId="21" xfId="0" applyFont="1" applyBorder="1" applyAlignment="1">
      <alignment horizontal="center" vertical="center"/>
    </xf>
    <xf numFmtId="0" fontId="2" fillId="0" borderId="24" xfId="0" applyFont="1" applyBorder="1" applyAlignment="1">
      <alignment horizontal="center" vertical="center"/>
    </xf>
    <xf numFmtId="0" fontId="2" fillId="0" borderId="26" xfId="0" applyFont="1" applyBorder="1" applyAlignment="1">
      <alignment horizontal="center" vertical="center"/>
    </xf>
    <xf numFmtId="0" fontId="6" fillId="0" borderId="22" xfId="0" applyFont="1" applyBorder="1" applyAlignment="1">
      <alignment horizontal="center" vertical="center" wrapText="1"/>
    </xf>
    <xf numFmtId="0" fontId="6" fillId="0" borderId="1" xfId="0" applyFont="1" applyBorder="1" applyAlignment="1">
      <alignment horizontal="center" vertical="center" wrapText="1"/>
    </xf>
    <xf numFmtId="0" fontId="6" fillId="0" borderId="27" xfId="0" applyFont="1" applyBorder="1" applyAlignment="1">
      <alignment horizontal="center" vertical="center" wrapText="1"/>
    </xf>
    <xf numFmtId="164" fontId="2" fillId="0" borderId="22" xfId="0" applyNumberFormat="1" applyFont="1" applyBorder="1" applyAlignment="1">
      <alignment horizontal="center" vertical="center" wrapText="1"/>
    </xf>
    <xf numFmtId="164" fontId="2" fillId="0" borderId="1" xfId="0" applyNumberFormat="1" applyFont="1" applyBorder="1" applyAlignment="1">
      <alignment horizontal="center" vertical="center" wrapText="1"/>
    </xf>
    <xf numFmtId="164" fontId="2" fillId="0" borderId="27" xfId="0" applyNumberFormat="1" applyFont="1" applyBorder="1" applyAlignment="1">
      <alignment horizontal="center" vertical="center" wrapText="1"/>
    </xf>
    <xf numFmtId="0" fontId="2" fillId="0" borderId="22"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2" xfId="0" applyFont="1" applyBorder="1" applyAlignment="1">
      <alignment horizontal="center" vertical="center"/>
    </xf>
    <xf numFmtId="0" fontId="2" fillId="0" borderId="1" xfId="0" applyFont="1" applyBorder="1" applyAlignment="1">
      <alignment horizontal="center" vertical="center"/>
    </xf>
    <xf numFmtId="0" fontId="61" fillId="0" borderId="1" xfId="0" applyFont="1" applyBorder="1" applyAlignment="1">
      <alignment horizontal="center"/>
    </xf>
    <xf numFmtId="0" fontId="63" fillId="0" borderId="1" xfId="0" applyFont="1" applyBorder="1" applyAlignment="1">
      <alignment horizontal="center" vertical="center" wrapText="1"/>
    </xf>
    <xf numFmtId="0" fontId="14" fillId="0" borderId="1" xfId="0" applyFont="1" applyBorder="1" applyAlignment="1">
      <alignment horizontal="center" vertical="center"/>
    </xf>
    <xf numFmtId="0" fontId="4" fillId="0" borderId="5" xfId="0" applyFont="1" applyBorder="1" applyAlignment="1">
      <alignment horizontal="center" vertical="center" wrapText="1"/>
    </xf>
    <xf numFmtId="0" fontId="4" fillId="0" borderId="10" xfId="0" applyFont="1" applyBorder="1" applyAlignment="1">
      <alignment horizontal="center" vertical="center" wrapText="1"/>
    </xf>
    <xf numFmtId="0" fontId="4" fillId="2" borderId="1"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1" fillId="2" borderId="1" xfId="0" applyFont="1" applyFill="1" applyBorder="1" applyAlignment="1">
      <alignment horizontal="center" vertical="center"/>
    </xf>
    <xf numFmtId="0" fontId="12" fillId="2" borderId="1" xfId="0" applyFont="1" applyFill="1" applyBorder="1" applyAlignment="1">
      <alignment horizontal="center" vertical="center"/>
    </xf>
    <xf numFmtId="2" fontId="26" fillId="0" borderId="6" xfId="0" applyNumberFormat="1" applyFont="1" applyBorder="1" applyAlignment="1">
      <alignment horizontal="center" vertical="center" wrapText="1"/>
    </xf>
    <xf numFmtId="2" fontId="26" fillId="0" borderId="10" xfId="0" applyNumberFormat="1" applyFont="1" applyBorder="1" applyAlignment="1">
      <alignment horizontal="center" vertical="center" wrapText="1"/>
    </xf>
    <xf numFmtId="0" fontId="27" fillId="2" borderId="5" xfId="0" applyFont="1" applyFill="1" applyBorder="1" applyAlignment="1">
      <alignment horizontal="center" vertical="center"/>
    </xf>
    <xf numFmtId="0" fontId="27" fillId="2" borderId="6" xfId="0" applyFont="1" applyFill="1" applyBorder="1" applyAlignment="1">
      <alignment horizontal="center" vertical="center"/>
    </xf>
    <xf numFmtId="0" fontId="27" fillId="2" borderId="10" xfId="0" applyFont="1" applyFill="1" applyBorder="1" applyAlignment="1">
      <alignment horizontal="center" vertical="center"/>
    </xf>
    <xf numFmtId="0" fontId="25" fillId="0" borderId="1" xfId="0" applyFont="1" applyBorder="1" applyAlignment="1">
      <alignment horizontal="center"/>
    </xf>
    <xf numFmtId="0" fontId="25" fillId="0" borderId="1" xfId="0" applyFont="1" applyBorder="1" applyAlignment="1">
      <alignment horizontal="center" wrapText="1"/>
    </xf>
    <xf numFmtId="0" fontId="26" fillId="0" borderId="1" xfId="0" applyFont="1" applyBorder="1" applyAlignment="1">
      <alignment horizontal="center" vertical="center"/>
    </xf>
    <xf numFmtId="0" fontId="26" fillId="0" borderId="1" xfId="0" applyFont="1" applyBorder="1" applyAlignment="1">
      <alignment horizontal="center" vertical="center" wrapText="1"/>
    </xf>
    <xf numFmtId="164" fontId="26" fillId="0" borderId="1" xfId="0" applyNumberFormat="1" applyFont="1" applyBorder="1" applyAlignment="1">
      <alignment horizontal="center" vertical="center" wrapText="1"/>
    </xf>
    <xf numFmtId="0" fontId="30" fillId="2" borderId="5" xfId="0" applyFont="1" applyFill="1" applyBorder="1" applyAlignment="1">
      <alignment horizontal="center" vertical="center"/>
    </xf>
    <xf numFmtId="0" fontId="30" fillId="2" borderId="6" xfId="0" applyFont="1" applyFill="1" applyBorder="1" applyAlignment="1">
      <alignment horizontal="center" vertical="center"/>
    </xf>
    <xf numFmtId="0" fontId="30" fillId="2" borderId="10" xfId="0" applyFont="1" applyFill="1" applyBorder="1" applyAlignment="1">
      <alignment horizontal="center" vertical="center"/>
    </xf>
    <xf numFmtId="0" fontId="25" fillId="9" borderId="1" xfId="0" applyFont="1" applyFill="1" applyBorder="1" applyAlignment="1">
      <alignment horizontal="center" vertical="center" wrapText="1"/>
    </xf>
    <xf numFmtId="0" fontId="29" fillId="9" borderId="1" xfId="0" applyFont="1" applyFill="1" applyBorder="1" applyAlignment="1">
      <alignment horizontal="center"/>
    </xf>
    <xf numFmtId="0" fontId="29" fillId="9" borderId="1" xfId="0" applyFont="1" applyFill="1" applyBorder="1" applyAlignment="1">
      <alignment horizontal="center" wrapText="1"/>
    </xf>
    <xf numFmtId="0" fontId="25" fillId="9" borderId="1" xfId="0" applyFont="1" applyFill="1" applyBorder="1" applyAlignment="1">
      <alignment horizontal="center" vertical="center"/>
    </xf>
    <xf numFmtId="164" fontId="25" fillId="9" borderId="1" xfId="0" applyNumberFormat="1" applyFont="1" applyFill="1" applyBorder="1" applyAlignment="1">
      <alignment horizontal="center" vertical="center" wrapText="1"/>
    </xf>
    <xf numFmtId="0" fontId="13" fillId="9" borderId="1" xfId="0" applyFont="1" applyFill="1" applyBorder="1" applyAlignment="1">
      <alignment horizontal="center"/>
    </xf>
  </cellXfs>
  <cellStyles count="7">
    <cellStyle name="Comma" xfId="6" builtinId="3"/>
    <cellStyle name="Comma 3" xfId="1" xr:uid="{00000000-0005-0000-0000-000031000000}"/>
    <cellStyle name="Comma 4" xfId="2" xr:uid="{00000000-0005-0000-0000-000032000000}"/>
    <cellStyle name="Normal" xfId="0" builtinId="0"/>
    <cellStyle name="Normal 3 2" xfId="3" xr:uid="{00000000-0005-0000-0000-000033000000}"/>
    <cellStyle name="Normal 4" xfId="4" xr:uid="{00000000-0005-0000-0000-000034000000}"/>
    <cellStyle name="Percent 12" xfId="5" xr:uid="{00000000-0005-0000-0000-00003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microsoft.com/office/2017/10/relationships/person" Target="persons/person.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jpg"/><Relationship Id="rId18" Type="http://schemas.openxmlformats.org/officeDocument/2006/relationships/image" Target="../media/image18.jpeg"/><Relationship Id="rId26" Type="http://schemas.openxmlformats.org/officeDocument/2006/relationships/image" Target="../media/image26.jpeg"/><Relationship Id="rId39" Type="http://schemas.openxmlformats.org/officeDocument/2006/relationships/image" Target="../media/image39.jpeg"/><Relationship Id="rId21" Type="http://schemas.openxmlformats.org/officeDocument/2006/relationships/image" Target="../media/image21.jpg"/><Relationship Id="rId34" Type="http://schemas.openxmlformats.org/officeDocument/2006/relationships/image" Target="../media/image34.jpeg"/><Relationship Id="rId42" Type="http://schemas.openxmlformats.org/officeDocument/2006/relationships/image" Target="../media/image42.jpeg"/><Relationship Id="rId47" Type="http://schemas.openxmlformats.org/officeDocument/2006/relationships/image" Target="../media/image47.jpeg"/><Relationship Id="rId50" Type="http://schemas.openxmlformats.org/officeDocument/2006/relationships/image" Target="../media/image50.jpeg"/><Relationship Id="rId55" Type="http://schemas.openxmlformats.org/officeDocument/2006/relationships/image" Target="../media/image55.jpeg"/><Relationship Id="rId7" Type="http://schemas.openxmlformats.org/officeDocument/2006/relationships/image" Target="../media/image7.jpg"/><Relationship Id="rId2" Type="http://schemas.openxmlformats.org/officeDocument/2006/relationships/image" Target="../media/image2.jpg"/><Relationship Id="rId16" Type="http://schemas.openxmlformats.org/officeDocument/2006/relationships/image" Target="../media/image16.jpg"/><Relationship Id="rId29" Type="http://schemas.openxmlformats.org/officeDocument/2006/relationships/image" Target="../media/image29.jpeg"/><Relationship Id="rId11" Type="http://schemas.openxmlformats.org/officeDocument/2006/relationships/image" Target="../media/image11.jpg"/><Relationship Id="rId24" Type="http://schemas.openxmlformats.org/officeDocument/2006/relationships/image" Target="../media/image24.jpg"/><Relationship Id="rId32" Type="http://schemas.openxmlformats.org/officeDocument/2006/relationships/image" Target="../media/image32.jpeg"/><Relationship Id="rId37" Type="http://schemas.openxmlformats.org/officeDocument/2006/relationships/image" Target="../media/image37.jpeg"/><Relationship Id="rId40" Type="http://schemas.openxmlformats.org/officeDocument/2006/relationships/image" Target="../media/image40.jpeg"/><Relationship Id="rId45" Type="http://schemas.openxmlformats.org/officeDocument/2006/relationships/image" Target="../media/image45.jpeg"/><Relationship Id="rId53" Type="http://schemas.openxmlformats.org/officeDocument/2006/relationships/image" Target="../media/image53.jpeg"/><Relationship Id="rId58" Type="http://schemas.openxmlformats.org/officeDocument/2006/relationships/image" Target="../media/image58.jpeg"/><Relationship Id="rId5" Type="http://schemas.openxmlformats.org/officeDocument/2006/relationships/image" Target="../media/image5.jpg"/><Relationship Id="rId19" Type="http://schemas.openxmlformats.org/officeDocument/2006/relationships/image" Target="../media/image19.jpg"/><Relationship Id="rId4" Type="http://schemas.openxmlformats.org/officeDocument/2006/relationships/image" Target="../media/image4.jpg"/><Relationship Id="rId9" Type="http://schemas.openxmlformats.org/officeDocument/2006/relationships/image" Target="../media/image9.jpg"/><Relationship Id="rId14" Type="http://schemas.openxmlformats.org/officeDocument/2006/relationships/image" Target="../media/image14.jpg"/><Relationship Id="rId22" Type="http://schemas.openxmlformats.org/officeDocument/2006/relationships/image" Target="../media/image22.jpg"/><Relationship Id="rId27" Type="http://schemas.openxmlformats.org/officeDocument/2006/relationships/image" Target="../media/image27.jpeg"/><Relationship Id="rId30" Type="http://schemas.openxmlformats.org/officeDocument/2006/relationships/image" Target="../media/image30.jpeg"/><Relationship Id="rId35" Type="http://schemas.openxmlformats.org/officeDocument/2006/relationships/image" Target="../media/image35.jpg"/><Relationship Id="rId43" Type="http://schemas.openxmlformats.org/officeDocument/2006/relationships/image" Target="../media/image43.jpeg"/><Relationship Id="rId48" Type="http://schemas.openxmlformats.org/officeDocument/2006/relationships/image" Target="../media/image48.jpeg"/><Relationship Id="rId56" Type="http://schemas.openxmlformats.org/officeDocument/2006/relationships/image" Target="../media/image56.jpeg"/><Relationship Id="rId8" Type="http://schemas.openxmlformats.org/officeDocument/2006/relationships/image" Target="../media/image8.jpg"/><Relationship Id="rId51" Type="http://schemas.openxmlformats.org/officeDocument/2006/relationships/image" Target="../media/image51.jpeg"/><Relationship Id="rId3" Type="http://schemas.openxmlformats.org/officeDocument/2006/relationships/image" Target="../media/image3.jpg"/><Relationship Id="rId12" Type="http://schemas.openxmlformats.org/officeDocument/2006/relationships/image" Target="../media/image12.jpg"/><Relationship Id="rId17" Type="http://schemas.openxmlformats.org/officeDocument/2006/relationships/image" Target="../media/image17.jpg"/><Relationship Id="rId25" Type="http://schemas.openxmlformats.org/officeDocument/2006/relationships/image" Target="../media/image25.jpg"/><Relationship Id="rId33" Type="http://schemas.openxmlformats.org/officeDocument/2006/relationships/image" Target="../media/image33.jpeg"/><Relationship Id="rId38" Type="http://schemas.openxmlformats.org/officeDocument/2006/relationships/image" Target="../media/image38.jpeg"/><Relationship Id="rId46" Type="http://schemas.openxmlformats.org/officeDocument/2006/relationships/image" Target="../media/image46.jpeg"/><Relationship Id="rId59" Type="http://schemas.openxmlformats.org/officeDocument/2006/relationships/image" Target="../media/image59.jpeg"/><Relationship Id="rId20" Type="http://schemas.openxmlformats.org/officeDocument/2006/relationships/image" Target="../media/image20.jpg"/><Relationship Id="rId41" Type="http://schemas.openxmlformats.org/officeDocument/2006/relationships/image" Target="../media/image41.jpeg"/><Relationship Id="rId54" Type="http://schemas.openxmlformats.org/officeDocument/2006/relationships/image" Target="../media/image54.jpeg"/><Relationship Id="rId1" Type="http://schemas.openxmlformats.org/officeDocument/2006/relationships/image" Target="../media/image1.jpg"/><Relationship Id="rId6" Type="http://schemas.openxmlformats.org/officeDocument/2006/relationships/image" Target="../media/image6.jpg"/><Relationship Id="rId15" Type="http://schemas.openxmlformats.org/officeDocument/2006/relationships/image" Target="../media/image15.jpg"/><Relationship Id="rId23" Type="http://schemas.openxmlformats.org/officeDocument/2006/relationships/image" Target="../media/image23.jpg"/><Relationship Id="rId28" Type="http://schemas.openxmlformats.org/officeDocument/2006/relationships/image" Target="../media/image28.jpeg"/><Relationship Id="rId36" Type="http://schemas.openxmlformats.org/officeDocument/2006/relationships/image" Target="../media/image36.jpeg"/><Relationship Id="rId49" Type="http://schemas.openxmlformats.org/officeDocument/2006/relationships/image" Target="../media/image49.jpeg"/><Relationship Id="rId57" Type="http://schemas.openxmlformats.org/officeDocument/2006/relationships/image" Target="../media/image57.jpeg"/><Relationship Id="rId10" Type="http://schemas.openxmlformats.org/officeDocument/2006/relationships/image" Target="../media/image10.jpg"/><Relationship Id="rId31" Type="http://schemas.openxmlformats.org/officeDocument/2006/relationships/image" Target="../media/image31.jpeg"/><Relationship Id="rId44" Type="http://schemas.openxmlformats.org/officeDocument/2006/relationships/image" Target="../media/image44.jpeg"/><Relationship Id="rId52" Type="http://schemas.openxmlformats.org/officeDocument/2006/relationships/image" Target="../media/image52.jpeg"/></Relationships>
</file>

<file path=xl/drawings/_rels/drawing2.xml.rels><?xml version="1.0" encoding="UTF-8" standalone="yes"?>
<Relationships xmlns="http://schemas.openxmlformats.org/package/2006/relationships"><Relationship Id="rId3" Type="http://schemas.openxmlformats.org/officeDocument/2006/relationships/image" Target="../media/image62.jpg"/><Relationship Id="rId2" Type="http://schemas.openxmlformats.org/officeDocument/2006/relationships/image" Target="../media/image61.jpg"/><Relationship Id="rId1" Type="http://schemas.openxmlformats.org/officeDocument/2006/relationships/image" Target="../media/image60.jpg"/><Relationship Id="rId6" Type="http://schemas.openxmlformats.org/officeDocument/2006/relationships/image" Target="../media/image65.jpeg"/><Relationship Id="rId5" Type="http://schemas.openxmlformats.org/officeDocument/2006/relationships/image" Target="../media/image64.jpg"/><Relationship Id="rId4" Type="http://schemas.openxmlformats.org/officeDocument/2006/relationships/image" Target="../media/image63.jpg"/></Relationships>
</file>

<file path=xl/drawings/drawing1.xml><?xml version="1.0" encoding="utf-8"?>
<xdr:wsDr xmlns:xdr="http://schemas.openxmlformats.org/drawingml/2006/spreadsheetDrawing" xmlns:a="http://schemas.openxmlformats.org/drawingml/2006/main">
  <xdr:twoCellAnchor editAs="oneCell">
    <xdr:from>
      <xdr:col>7</xdr:col>
      <xdr:colOff>119069</xdr:colOff>
      <xdr:row>13</xdr:row>
      <xdr:rowOff>147115</xdr:rowOff>
    </xdr:from>
    <xdr:to>
      <xdr:col>7</xdr:col>
      <xdr:colOff>2159000</xdr:colOff>
      <xdr:row>13</xdr:row>
      <xdr:rowOff>1587115</xdr:rowOff>
    </xdr:to>
    <xdr:pic>
      <xdr:nvPicPr>
        <xdr:cNvPr id="2" name="Picture 1">
          <a:extLst>
            <a:ext uri="{FF2B5EF4-FFF2-40B4-BE49-F238E27FC236}">
              <a16:creationId xmlns:a16="http://schemas.microsoft.com/office/drawing/2014/main" id="{3CF60933-209B-4FD8-9190-722C87FD29E1}"/>
            </a:ext>
          </a:extLst>
        </xdr:cNvPr>
        <xdr:cNvPicPr>
          <a:picLocks noChangeAspect="1"/>
        </xdr:cNvPicPr>
      </xdr:nvPicPr>
      <xdr:blipFill>
        <a:blip xmlns:r="http://schemas.openxmlformats.org/officeDocument/2006/relationships" r:embed="rId1" cstate="print"/>
        <a:stretch>
          <a:fillRect/>
        </a:stretch>
      </xdr:blipFill>
      <xdr:spPr>
        <a:xfrm>
          <a:off x="6583369" y="19241565"/>
          <a:ext cx="2039931" cy="1440000"/>
        </a:xfrm>
        <a:prstGeom prst="rect">
          <a:avLst/>
        </a:prstGeom>
      </xdr:spPr>
    </xdr:pic>
    <xdr:clientData/>
  </xdr:twoCellAnchor>
  <xdr:twoCellAnchor editAs="oneCell">
    <xdr:from>
      <xdr:col>7</xdr:col>
      <xdr:colOff>119069</xdr:colOff>
      <xdr:row>32</xdr:row>
      <xdr:rowOff>147115</xdr:rowOff>
    </xdr:from>
    <xdr:to>
      <xdr:col>7</xdr:col>
      <xdr:colOff>2159000</xdr:colOff>
      <xdr:row>32</xdr:row>
      <xdr:rowOff>1587115</xdr:rowOff>
    </xdr:to>
    <xdr:pic>
      <xdr:nvPicPr>
        <xdr:cNvPr id="3" name="Picture 2">
          <a:extLst>
            <a:ext uri="{FF2B5EF4-FFF2-40B4-BE49-F238E27FC236}">
              <a16:creationId xmlns:a16="http://schemas.microsoft.com/office/drawing/2014/main" id="{7C7D1C8C-9C50-46D3-881C-21D5683E3E68}"/>
            </a:ext>
          </a:extLst>
        </xdr:cNvPr>
        <xdr:cNvPicPr>
          <a:picLocks noChangeAspect="1"/>
        </xdr:cNvPicPr>
      </xdr:nvPicPr>
      <xdr:blipFill>
        <a:blip xmlns:r="http://schemas.openxmlformats.org/officeDocument/2006/relationships" r:embed="rId2" cstate="print"/>
        <a:stretch>
          <a:fillRect/>
        </a:stretch>
      </xdr:blipFill>
      <xdr:spPr>
        <a:xfrm>
          <a:off x="6583369" y="50972515"/>
          <a:ext cx="2039931" cy="1440000"/>
        </a:xfrm>
        <a:prstGeom prst="rect">
          <a:avLst/>
        </a:prstGeom>
      </xdr:spPr>
    </xdr:pic>
    <xdr:clientData/>
  </xdr:twoCellAnchor>
  <xdr:twoCellAnchor editAs="oneCell">
    <xdr:from>
      <xdr:col>7</xdr:col>
      <xdr:colOff>119069</xdr:colOff>
      <xdr:row>31</xdr:row>
      <xdr:rowOff>147115</xdr:rowOff>
    </xdr:from>
    <xdr:to>
      <xdr:col>7</xdr:col>
      <xdr:colOff>2159000</xdr:colOff>
      <xdr:row>31</xdr:row>
      <xdr:rowOff>1587115</xdr:rowOff>
    </xdr:to>
    <xdr:pic>
      <xdr:nvPicPr>
        <xdr:cNvPr id="4" name="Picture 3">
          <a:extLst>
            <a:ext uri="{FF2B5EF4-FFF2-40B4-BE49-F238E27FC236}">
              <a16:creationId xmlns:a16="http://schemas.microsoft.com/office/drawing/2014/main" id="{D8871CED-E63F-422E-8DEF-D0B4540C071F}"/>
            </a:ext>
          </a:extLst>
        </xdr:cNvPr>
        <xdr:cNvPicPr>
          <a:picLocks noChangeAspect="1"/>
        </xdr:cNvPicPr>
      </xdr:nvPicPr>
      <xdr:blipFill>
        <a:blip xmlns:r="http://schemas.openxmlformats.org/officeDocument/2006/relationships" r:embed="rId3" cstate="print"/>
        <a:stretch>
          <a:fillRect/>
        </a:stretch>
      </xdr:blipFill>
      <xdr:spPr>
        <a:xfrm>
          <a:off x="6583369" y="49302465"/>
          <a:ext cx="2039931" cy="1440000"/>
        </a:xfrm>
        <a:prstGeom prst="rect">
          <a:avLst/>
        </a:prstGeom>
      </xdr:spPr>
    </xdr:pic>
    <xdr:clientData/>
  </xdr:twoCellAnchor>
  <xdr:twoCellAnchor editAs="oneCell">
    <xdr:from>
      <xdr:col>7</xdr:col>
      <xdr:colOff>119069</xdr:colOff>
      <xdr:row>25</xdr:row>
      <xdr:rowOff>147115</xdr:rowOff>
    </xdr:from>
    <xdr:to>
      <xdr:col>7</xdr:col>
      <xdr:colOff>2159000</xdr:colOff>
      <xdr:row>25</xdr:row>
      <xdr:rowOff>1587115</xdr:rowOff>
    </xdr:to>
    <xdr:pic>
      <xdr:nvPicPr>
        <xdr:cNvPr id="5" name="Picture 4">
          <a:extLst>
            <a:ext uri="{FF2B5EF4-FFF2-40B4-BE49-F238E27FC236}">
              <a16:creationId xmlns:a16="http://schemas.microsoft.com/office/drawing/2014/main" id="{AD2B6FC5-1EA0-4788-93CD-1943F47518FA}"/>
            </a:ext>
          </a:extLst>
        </xdr:cNvPr>
        <xdr:cNvPicPr>
          <a:picLocks noChangeAspect="1"/>
        </xdr:cNvPicPr>
      </xdr:nvPicPr>
      <xdr:blipFill>
        <a:blip xmlns:r="http://schemas.openxmlformats.org/officeDocument/2006/relationships" r:embed="rId4" cstate="print"/>
        <a:stretch>
          <a:fillRect/>
        </a:stretch>
      </xdr:blipFill>
      <xdr:spPr>
        <a:xfrm>
          <a:off x="6583369" y="39282165"/>
          <a:ext cx="2039931" cy="1440000"/>
        </a:xfrm>
        <a:prstGeom prst="rect">
          <a:avLst/>
        </a:prstGeom>
      </xdr:spPr>
    </xdr:pic>
    <xdr:clientData/>
  </xdr:twoCellAnchor>
  <xdr:twoCellAnchor editAs="oneCell">
    <xdr:from>
      <xdr:col>7</xdr:col>
      <xdr:colOff>119069</xdr:colOff>
      <xdr:row>26</xdr:row>
      <xdr:rowOff>147115</xdr:rowOff>
    </xdr:from>
    <xdr:to>
      <xdr:col>7</xdr:col>
      <xdr:colOff>2159000</xdr:colOff>
      <xdr:row>26</xdr:row>
      <xdr:rowOff>1587115</xdr:rowOff>
    </xdr:to>
    <xdr:pic>
      <xdr:nvPicPr>
        <xdr:cNvPr id="6" name="Picture 5">
          <a:extLst>
            <a:ext uri="{FF2B5EF4-FFF2-40B4-BE49-F238E27FC236}">
              <a16:creationId xmlns:a16="http://schemas.microsoft.com/office/drawing/2014/main" id="{32628BC9-A372-49B4-8F56-6DD8169C3B8D}"/>
            </a:ext>
          </a:extLst>
        </xdr:cNvPr>
        <xdr:cNvPicPr>
          <a:picLocks noChangeAspect="1"/>
        </xdr:cNvPicPr>
      </xdr:nvPicPr>
      <xdr:blipFill>
        <a:blip xmlns:r="http://schemas.openxmlformats.org/officeDocument/2006/relationships" r:embed="rId5" cstate="print"/>
        <a:stretch>
          <a:fillRect/>
        </a:stretch>
      </xdr:blipFill>
      <xdr:spPr>
        <a:xfrm>
          <a:off x="6583369" y="40952215"/>
          <a:ext cx="2039931" cy="1440000"/>
        </a:xfrm>
        <a:prstGeom prst="rect">
          <a:avLst/>
        </a:prstGeom>
      </xdr:spPr>
    </xdr:pic>
    <xdr:clientData/>
  </xdr:twoCellAnchor>
  <xdr:twoCellAnchor editAs="oneCell">
    <xdr:from>
      <xdr:col>7</xdr:col>
      <xdr:colOff>119069</xdr:colOff>
      <xdr:row>24</xdr:row>
      <xdr:rowOff>147115</xdr:rowOff>
    </xdr:from>
    <xdr:to>
      <xdr:col>7</xdr:col>
      <xdr:colOff>2159000</xdr:colOff>
      <xdr:row>24</xdr:row>
      <xdr:rowOff>1587115</xdr:rowOff>
    </xdr:to>
    <xdr:pic>
      <xdr:nvPicPr>
        <xdr:cNvPr id="7" name="Picture 6">
          <a:extLst>
            <a:ext uri="{FF2B5EF4-FFF2-40B4-BE49-F238E27FC236}">
              <a16:creationId xmlns:a16="http://schemas.microsoft.com/office/drawing/2014/main" id="{BD14B37C-BCA7-464D-AE38-1B7DABFE77AD}"/>
            </a:ext>
          </a:extLst>
        </xdr:cNvPr>
        <xdr:cNvPicPr>
          <a:picLocks noChangeAspect="1"/>
        </xdr:cNvPicPr>
      </xdr:nvPicPr>
      <xdr:blipFill>
        <a:blip xmlns:r="http://schemas.openxmlformats.org/officeDocument/2006/relationships" r:embed="rId6" cstate="print"/>
        <a:stretch>
          <a:fillRect/>
        </a:stretch>
      </xdr:blipFill>
      <xdr:spPr>
        <a:xfrm>
          <a:off x="6583369" y="37612115"/>
          <a:ext cx="2039931" cy="1440000"/>
        </a:xfrm>
        <a:prstGeom prst="rect">
          <a:avLst/>
        </a:prstGeom>
      </xdr:spPr>
    </xdr:pic>
    <xdr:clientData/>
  </xdr:twoCellAnchor>
  <xdr:twoCellAnchor editAs="oneCell">
    <xdr:from>
      <xdr:col>7</xdr:col>
      <xdr:colOff>119069</xdr:colOff>
      <xdr:row>23</xdr:row>
      <xdr:rowOff>147115</xdr:rowOff>
    </xdr:from>
    <xdr:to>
      <xdr:col>7</xdr:col>
      <xdr:colOff>2159000</xdr:colOff>
      <xdr:row>23</xdr:row>
      <xdr:rowOff>1587115</xdr:rowOff>
    </xdr:to>
    <xdr:pic>
      <xdr:nvPicPr>
        <xdr:cNvPr id="8" name="Picture 7">
          <a:extLst>
            <a:ext uri="{FF2B5EF4-FFF2-40B4-BE49-F238E27FC236}">
              <a16:creationId xmlns:a16="http://schemas.microsoft.com/office/drawing/2014/main" id="{368818F3-231D-48E3-94AF-7EFFC5CA09CC}"/>
            </a:ext>
          </a:extLst>
        </xdr:cNvPr>
        <xdr:cNvPicPr>
          <a:picLocks noChangeAspect="1"/>
        </xdr:cNvPicPr>
      </xdr:nvPicPr>
      <xdr:blipFill>
        <a:blip xmlns:r="http://schemas.openxmlformats.org/officeDocument/2006/relationships" r:embed="rId7" cstate="print"/>
        <a:stretch>
          <a:fillRect/>
        </a:stretch>
      </xdr:blipFill>
      <xdr:spPr>
        <a:xfrm>
          <a:off x="6583369" y="35942065"/>
          <a:ext cx="2039931" cy="1440000"/>
        </a:xfrm>
        <a:prstGeom prst="rect">
          <a:avLst/>
        </a:prstGeom>
      </xdr:spPr>
    </xdr:pic>
    <xdr:clientData/>
  </xdr:twoCellAnchor>
  <xdr:twoCellAnchor editAs="oneCell">
    <xdr:from>
      <xdr:col>7</xdr:col>
      <xdr:colOff>119069</xdr:colOff>
      <xdr:row>21</xdr:row>
      <xdr:rowOff>147115</xdr:rowOff>
    </xdr:from>
    <xdr:to>
      <xdr:col>7</xdr:col>
      <xdr:colOff>2159000</xdr:colOff>
      <xdr:row>21</xdr:row>
      <xdr:rowOff>1587115</xdr:rowOff>
    </xdr:to>
    <xdr:pic>
      <xdr:nvPicPr>
        <xdr:cNvPr id="9" name="Picture 8">
          <a:extLst>
            <a:ext uri="{FF2B5EF4-FFF2-40B4-BE49-F238E27FC236}">
              <a16:creationId xmlns:a16="http://schemas.microsoft.com/office/drawing/2014/main" id="{CB6CFE84-1BD4-483C-8AAB-CF1C2FC4E781}"/>
            </a:ext>
          </a:extLst>
        </xdr:cNvPr>
        <xdr:cNvPicPr>
          <a:picLocks noChangeAspect="1"/>
        </xdr:cNvPicPr>
      </xdr:nvPicPr>
      <xdr:blipFill>
        <a:blip xmlns:r="http://schemas.openxmlformats.org/officeDocument/2006/relationships" r:embed="rId8" cstate="print"/>
        <a:stretch>
          <a:fillRect/>
        </a:stretch>
      </xdr:blipFill>
      <xdr:spPr>
        <a:xfrm>
          <a:off x="6583369" y="32601965"/>
          <a:ext cx="2039931" cy="1440000"/>
        </a:xfrm>
        <a:prstGeom prst="rect">
          <a:avLst/>
        </a:prstGeom>
      </xdr:spPr>
    </xdr:pic>
    <xdr:clientData/>
  </xdr:twoCellAnchor>
  <xdr:twoCellAnchor editAs="oneCell">
    <xdr:from>
      <xdr:col>7</xdr:col>
      <xdr:colOff>119069</xdr:colOff>
      <xdr:row>22</xdr:row>
      <xdr:rowOff>147115</xdr:rowOff>
    </xdr:from>
    <xdr:to>
      <xdr:col>7</xdr:col>
      <xdr:colOff>2159000</xdr:colOff>
      <xdr:row>22</xdr:row>
      <xdr:rowOff>1587115</xdr:rowOff>
    </xdr:to>
    <xdr:pic>
      <xdr:nvPicPr>
        <xdr:cNvPr id="10" name="Picture 9">
          <a:extLst>
            <a:ext uri="{FF2B5EF4-FFF2-40B4-BE49-F238E27FC236}">
              <a16:creationId xmlns:a16="http://schemas.microsoft.com/office/drawing/2014/main" id="{E59E496F-00BA-4112-B8AD-65F5ABD6EE54}"/>
            </a:ext>
          </a:extLst>
        </xdr:cNvPr>
        <xdr:cNvPicPr>
          <a:picLocks noChangeAspect="1"/>
        </xdr:cNvPicPr>
      </xdr:nvPicPr>
      <xdr:blipFill>
        <a:blip xmlns:r="http://schemas.openxmlformats.org/officeDocument/2006/relationships" r:embed="rId9" cstate="print"/>
        <a:stretch>
          <a:fillRect/>
        </a:stretch>
      </xdr:blipFill>
      <xdr:spPr>
        <a:xfrm>
          <a:off x="6583369" y="34272015"/>
          <a:ext cx="2039931" cy="1440000"/>
        </a:xfrm>
        <a:prstGeom prst="rect">
          <a:avLst/>
        </a:prstGeom>
      </xdr:spPr>
    </xdr:pic>
    <xdr:clientData/>
  </xdr:twoCellAnchor>
  <xdr:twoCellAnchor editAs="oneCell">
    <xdr:from>
      <xdr:col>7</xdr:col>
      <xdr:colOff>119069</xdr:colOff>
      <xdr:row>9</xdr:row>
      <xdr:rowOff>147115</xdr:rowOff>
    </xdr:from>
    <xdr:to>
      <xdr:col>7</xdr:col>
      <xdr:colOff>2159000</xdr:colOff>
      <xdr:row>9</xdr:row>
      <xdr:rowOff>1587115</xdr:rowOff>
    </xdr:to>
    <xdr:pic>
      <xdr:nvPicPr>
        <xdr:cNvPr id="11" name="Picture 10">
          <a:extLst>
            <a:ext uri="{FF2B5EF4-FFF2-40B4-BE49-F238E27FC236}">
              <a16:creationId xmlns:a16="http://schemas.microsoft.com/office/drawing/2014/main" id="{6665F55C-4629-444C-A4BC-B36A0ABCBAFE}"/>
            </a:ext>
          </a:extLst>
        </xdr:cNvPr>
        <xdr:cNvPicPr>
          <a:picLocks noChangeAspect="1"/>
        </xdr:cNvPicPr>
      </xdr:nvPicPr>
      <xdr:blipFill>
        <a:blip xmlns:r="http://schemas.openxmlformats.org/officeDocument/2006/relationships" r:embed="rId10" cstate="print"/>
        <a:stretch>
          <a:fillRect/>
        </a:stretch>
      </xdr:blipFill>
      <xdr:spPr>
        <a:xfrm>
          <a:off x="6583369" y="12561365"/>
          <a:ext cx="2039931" cy="1440000"/>
        </a:xfrm>
        <a:prstGeom prst="rect">
          <a:avLst/>
        </a:prstGeom>
      </xdr:spPr>
    </xdr:pic>
    <xdr:clientData/>
  </xdr:twoCellAnchor>
  <xdr:twoCellAnchor editAs="oneCell">
    <xdr:from>
      <xdr:col>7</xdr:col>
      <xdr:colOff>119069</xdr:colOff>
      <xdr:row>11</xdr:row>
      <xdr:rowOff>147115</xdr:rowOff>
    </xdr:from>
    <xdr:to>
      <xdr:col>7</xdr:col>
      <xdr:colOff>2159000</xdr:colOff>
      <xdr:row>11</xdr:row>
      <xdr:rowOff>1587115</xdr:rowOff>
    </xdr:to>
    <xdr:pic>
      <xdr:nvPicPr>
        <xdr:cNvPr id="12" name="Picture 11">
          <a:extLst>
            <a:ext uri="{FF2B5EF4-FFF2-40B4-BE49-F238E27FC236}">
              <a16:creationId xmlns:a16="http://schemas.microsoft.com/office/drawing/2014/main" id="{DBA5854E-42C9-4387-A9A8-C125CF549D39}"/>
            </a:ext>
          </a:extLst>
        </xdr:cNvPr>
        <xdr:cNvPicPr>
          <a:picLocks noChangeAspect="1"/>
        </xdr:cNvPicPr>
      </xdr:nvPicPr>
      <xdr:blipFill>
        <a:blip xmlns:r="http://schemas.openxmlformats.org/officeDocument/2006/relationships" r:embed="rId11" cstate="print"/>
        <a:stretch>
          <a:fillRect/>
        </a:stretch>
      </xdr:blipFill>
      <xdr:spPr>
        <a:xfrm>
          <a:off x="6583369" y="15901465"/>
          <a:ext cx="2039931" cy="1440000"/>
        </a:xfrm>
        <a:prstGeom prst="rect">
          <a:avLst/>
        </a:prstGeom>
      </xdr:spPr>
    </xdr:pic>
    <xdr:clientData/>
  </xdr:twoCellAnchor>
  <xdr:twoCellAnchor editAs="oneCell">
    <xdr:from>
      <xdr:col>7</xdr:col>
      <xdr:colOff>119069</xdr:colOff>
      <xdr:row>12</xdr:row>
      <xdr:rowOff>147115</xdr:rowOff>
    </xdr:from>
    <xdr:to>
      <xdr:col>7</xdr:col>
      <xdr:colOff>2159000</xdr:colOff>
      <xdr:row>12</xdr:row>
      <xdr:rowOff>1587115</xdr:rowOff>
    </xdr:to>
    <xdr:pic>
      <xdr:nvPicPr>
        <xdr:cNvPr id="13" name="Picture 12">
          <a:extLst>
            <a:ext uri="{FF2B5EF4-FFF2-40B4-BE49-F238E27FC236}">
              <a16:creationId xmlns:a16="http://schemas.microsoft.com/office/drawing/2014/main" id="{49E46772-9CE6-466C-A54F-98D09CEDC63D}"/>
            </a:ext>
          </a:extLst>
        </xdr:cNvPr>
        <xdr:cNvPicPr>
          <a:picLocks noChangeAspect="1"/>
        </xdr:cNvPicPr>
      </xdr:nvPicPr>
      <xdr:blipFill>
        <a:blip xmlns:r="http://schemas.openxmlformats.org/officeDocument/2006/relationships" r:embed="rId12" cstate="print"/>
        <a:stretch>
          <a:fillRect/>
        </a:stretch>
      </xdr:blipFill>
      <xdr:spPr>
        <a:xfrm>
          <a:off x="6583369" y="17571515"/>
          <a:ext cx="2039931" cy="1440000"/>
        </a:xfrm>
        <a:prstGeom prst="rect">
          <a:avLst/>
        </a:prstGeom>
      </xdr:spPr>
    </xdr:pic>
    <xdr:clientData/>
  </xdr:twoCellAnchor>
  <xdr:twoCellAnchor editAs="oneCell">
    <xdr:from>
      <xdr:col>7</xdr:col>
      <xdr:colOff>119069</xdr:colOff>
      <xdr:row>7</xdr:row>
      <xdr:rowOff>147115</xdr:rowOff>
    </xdr:from>
    <xdr:to>
      <xdr:col>7</xdr:col>
      <xdr:colOff>2159000</xdr:colOff>
      <xdr:row>7</xdr:row>
      <xdr:rowOff>1587115</xdr:rowOff>
    </xdr:to>
    <xdr:pic>
      <xdr:nvPicPr>
        <xdr:cNvPr id="14" name="Picture 13">
          <a:extLst>
            <a:ext uri="{FF2B5EF4-FFF2-40B4-BE49-F238E27FC236}">
              <a16:creationId xmlns:a16="http://schemas.microsoft.com/office/drawing/2014/main" id="{879C6A11-111F-4022-8C88-0B4C14D20282}"/>
            </a:ext>
          </a:extLst>
        </xdr:cNvPr>
        <xdr:cNvPicPr>
          <a:picLocks noChangeAspect="1"/>
        </xdr:cNvPicPr>
      </xdr:nvPicPr>
      <xdr:blipFill>
        <a:blip xmlns:r="http://schemas.openxmlformats.org/officeDocument/2006/relationships" r:embed="rId13" cstate="print"/>
        <a:stretch>
          <a:fillRect/>
        </a:stretch>
      </xdr:blipFill>
      <xdr:spPr>
        <a:xfrm>
          <a:off x="6583369" y="9221265"/>
          <a:ext cx="2039931" cy="1440000"/>
        </a:xfrm>
        <a:prstGeom prst="rect">
          <a:avLst/>
        </a:prstGeom>
      </xdr:spPr>
    </xdr:pic>
    <xdr:clientData/>
  </xdr:twoCellAnchor>
  <xdr:twoCellAnchor editAs="oneCell">
    <xdr:from>
      <xdr:col>7</xdr:col>
      <xdr:colOff>119069</xdr:colOff>
      <xdr:row>6</xdr:row>
      <xdr:rowOff>147115</xdr:rowOff>
    </xdr:from>
    <xdr:to>
      <xdr:col>7</xdr:col>
      <xdr:colOff>2159000</xdr:colOff>
      <xdr:row>6</xdr:row>
      <xdr:rowOff>1587115</xdr:rowOff>
    </xdr:to>
    <xdr:pic>
      <xdr:nvPicPr>
        <xdr:cNvPr id="15" name="Picture 14">
          <a:extLst>
            <a:ext uri="{FF2B5EF4-FFF2-40B4-BE49-F238E27FC236}">
              <a16:creationId xmlns:a16="http://schemas.microsoft.com/office/drawing/2014/main" id="{53ADA55D-9B30-4E15-9897-AD3127BDEA97}"/>
            </a:ext>
          </a:extLst>
        </xdr:cNvPr>
        <xdr:cNvPicPr>
          <a:picLocks noChangeAspect="1"/>
        </xdr:cNvPicPr>
      </xdr:nvPicPr>
      <xdr:blipFill>
        <a:blip xmlns:r="http://schemas.openxmlformats.org/officeDocument/2006/relationships" r:embed="rId14" cstate="print"/>
        <a:stretch>
          <a:fillRect/>
        </a:stretch>
      </xdr:blipFill>
      <xdr:spPr>
        <a:xfrm>
          <a:off x="6583369" y="7551215"/>
          <a:ext cx="2039931" cy="1440000"/>
        </a:xfrm>
        <a:prstGeom prst="rect">
          <a:avLst/>
        </a:prstGeom>
      </xdr:spPr>
    </xdr:pic>
    <xdr:clientData/>
  </xdr:twoCellAnchor>
  <xdr:twoCellAnchor editAs="oneCell">
    <xdr:from>
      <xdr:col>7</xdr:col>
      <xdr:colOff>119069</xdr:colOff>
      <xdr:row>5</xdr:row>
      <xdr:rowOff>147115</xdr:rowOff>
    </xdr:from>
    <xdr:to>
      <xdr:col>7</xdr:col>
      <xdr:colOff>2159000</xdr:colOff>
      <xdr:row>5</xdr:row>
      <xdr:rowOff>1587115</xdr:rowOff>
    </xdr:to>
    <xdr:pic>
      <xdr:nvPicPr>
        <xdr:cNvPr id="16" name="Picture 15">
          <a:extLst>
            <a:ext uri="{FF2B5EF4-FFF2-40B4-BE49-F238E27FC236}">
              <a16:creationId xmlns:a16="http://schemas.microsoft.com/office/drawing/2014/main" id="{F3AE0D4A-F58F-4C43-A4D0-45279F22001E}"/>
            </a:ext>
          </a:extLst>
        </xdr:cNvPr>
        <xdr:cNvPicPr>
          <a:picLocks noChangeAspect="1"/>
        </xdr:cNvPicPr>
      </xdr:nvPicPr>
      <xdr:blipFill>
        <a:blip xmlns:r="http://schemas.openxmlformats.org/officeDocument/2006/relationships" r:embed="rId15" cstate="print"/>
        <a:stretch>
          <a:fillRect/>
        </a:stretch>
      </xdr:blipFill>
      <xdr:spPr>
        <a:xfrm>
          <a:off x="6583369" y="5881165"/>
          <a:ext cx="2039931" cy="1440000"/>
        </a:xfrm>
        <a:prstGeom prst="rect">
          <a:avLst/>
        </a:prstGeom>
      </xdr:spPr>
    </xdr:pic>
    <xdr:clientData/>
  </xdr:twoCellAnchor>
  <xdr:twoCellAnchor editAs="oneCell">
    <xdr:from>
      <xdr:col>7</xdr:col>
      <xdr:colOff>119069</xdr:colOff>
      <xdr:row>2</xdr:row>
      <xdr:rowOff>147115</xdr:rowOff>
    </xdr:from>
    <xdr:to>
      <xdr:col>7</xdr:col>
      <xdr:colOff>2159000</xdr:colOff>
      <xdr:row>2</xdr:row>
      <xdr:rowOff>1587115</xdr:rowOff>
    </xdr:to>
    <xdr:pic>
      <xdr:nvPicPr>
        <xdr:cNvPr id="17" name="Picture 16">
          <a:extLst>
            <a:ext uri="{FF2B5EF4-FFF2-40B4-BE49-F238E27FC236}">
              <a16:creationId xmlns:a16="http://schemas.microsoft.com/office/drawing/2014/main" id="{CA6A83CB-DDEF-418C-B8FA-DD745766823B}"/>
            </a:ext>
          </a:extLst>
        </xdr:cNvPr>
        <xdr:cNvPicPr>
          <a:picLocks noChangeAspect="1"/>
        </xdr:cNvPicPr>
      </xdr:nvPicPr>
      <xdr:blipFill>
        <a:blip xmlns:r="http://schemas.openxmlformats.org/officeDocument/2006/relationships" r:embed="rId16" cstate="print"/>
        <a:stretch>
          <a:fillRect/>
        </a:stretch>
      </xdr:blipFill>
      <xdr:spPr>
        <a:xfrm>
          <a:off x="6583369" y="871015"/>
          <a:ext cx="2039931" cy="1440000"/>
        </a:xfrm>
        <a:prstGeom prst="rect">
          <a:avLst/>
        </a:prstGeom>
      </xdr:spPr>
    </xdr:pic>
    <xdr:clientData/>
  </xdr:twoCellAnchor>
  <xdr:twoCellAnchor editAs="oneCell">
    <xdr:from>
      <xdr:col>7</xdr:col>
      <xdr:colOff>119069</xdr:colOff>
      <xdr:row>3</xdr:row>
      <xdr:rowOff>147115</xdr:rowOff>
    </xdr:from>
    <xdr:to>
      <xdr:col>7</xdr:col>
      <xdr:colOff>2159000</xdr:colOff>
      <xdr:row>3</xdr:row>
      <xdr:rowOff>1587115</xdr:rowOff>
    </xdr:to>
    <xdr:pic>
      <xdr:nvPicPr>
        <xdr:cNvPr id="18" name="Picture 17">
          <a:extLst>
            <a:ext uri="{FF2B5EF4-FFF2-40B4-BE49-F238E27FC236}">
              <a16:creationId xmlns:a16="http://schemas.microsoft.com/office/drawing/2014/main" id="{44547EB1-0AD7-4AA9-8BB0-7977536A19AB}"/>
            </a:ext>
          </a:extLst>
        </xdr:cNvPr>
        <xdr:cNvPicPr>
          <a:picLocks noChangeAspect="1"/>
        </xdr:cNvPicPr>
      </xdr:nvPicPr>
      <xdr:blipFill>
        <a:blip xmlns:r="http://schemas.openxmlformats.org/officeDocument/2006/relationships" r:embed="rId17" cstate="print"/>
        <a:stretch>
          <a:fillRect/>
        </a:stretch>
      </xdr:blipFill>
      <xdr:spPr>
        <a:xfrm>
          <a:off x="6583369" y="2541065"/>
          <a:ext cx="2039931" cy="1440000"/>
        </a:xfrm>
        <a:prstGeom prst="rect">
          <a:avLst/>
        </a:prstGeom>
      </xdr:spPr>
    </xdr:pic>
    <xdr:clientData/>
  </xdr:twoCellAnchor>
  <xdr:twoCellAnchor editAs="oneCell">
    <xdr:from>
      <xdr:col>7</xdr:col>
      <xdr:colOff>136069</xdr:colOff>
      <xdr:row>10</xdr:row>
      <xdr:rowOff>153913</xdr:rowOff>
    </xdr:from>
    <xdr:to>
      <xdr:col>7</xdr:col>
      <xdr:colOff>2141652</xdr:colOff>
      <xdr:row>10</xdr:row>
      <xdr:rowOff>1593913</xdr:rowOff>
    </xdr:to>
    <xdr:pic>
      <xdr:nvPicPr>
        <xdr:cNvPr id="19" name="Picture 18">
          <a:extLst>
            <a:ext uri="{FF2B5EF4-FFF2-40B4-BE49-F238E27FC236}">
              <a16:creationId xmlns:a16="http://schemas.microsoft.com/office/drawing/2014/main" id="{0D7B4DCD-3A54-4AD3-932A-AFE26024E766}"/>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6600369" y="14238213"/>
          <a:ext cx="2005583" cy="144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7</xdr:col>
      <xdr:colOff>119063</xdr:colOff>
      <xdr:row>30</xdr:row>
      <xdr:rowOff>147116</xdr:rowOff>
    </xdr:from>
    <xdr:ext cx="1951036" cy="1404755"/>
    <xdr:pic>
      <xdr:nvPicPr>
        <xdr:cNvPr id="20" name="Picture 19">
          <a:extLst>
            <a:ext uri="{FF2B5EF4-FFF2-40B4-BE49-F238E27FC236}">
              <a16:creationId xmlns:a16="http://schemas.microsoft.com/office/drawing/2014/main" id="{C9CFC23E-B693-4D4F-9A11-8D7646BF3AF2}"/>
            </a:ext>
          </a:extLst>
        </xdr:cNvPr>
        <xdr:cNvPicPr>
          <a:picLocks noChangeAspect="1"/>
        </xdr:cNvPicPr>
      </xdr:nvPicPr>
      <xdr:blipFill>
        <a:blip xmlns:r="http://schemas.openxmlformats.org/officeDocument/2006/relationships" r:embed="rId19" cstate="print"/>
        <a:stretch>
          <a:fillRect/>
        </a:stretch>
      </xdr:blipFill>
      <xdr:spPr>
        <a:xfrm>
          <a:off x="6583363" y="47632416"/>
          <a:ext cx="1951036" cy="1404755"/>
        </a:xfrm>
        <a:prstGeom prst="rect">
          <a:avLst/>
        </a:prstGeom>
      </xdr:spPr>
    </xdr:pic>
    <xdr:clientData/>
  </xdr:oneCellAnchor>
  <xdr:oneCellAnchor>
    <xdr:from>
      <xdr:col>7</xdr:col>
      <xdr:colOff>119064</xdr:colOff>
      <xdr:row>28</xdr:row>
      <xdr:rowOff>147114</xdr:rowOff>
    </xdr:from>
    <xdr:ext cx="2014536" cy="1357835"/>
    <xdr:pic>
      <xdr:nvPicPr>
        <xdr:cNvPr id="21" name="Picture 20">
          <a:extLst>
            <a:ext uri="{FF2B5EF4-FFF2-40B4-BE49-F238E27FC236}">
              <a16:creationId xmlns:a16="http://schemas.microsoft.com/office/drawing/2014/main" id="{021CDD7A-C89C-42BB-98E7-2276F08271C7}"/>
            </a:ext>
          </a:extLst>
        </xdr:cNvPr>
        <xdr:cNvPicPr>
          <a:picLocks noChangeAspect="1"/>
        </xdr:cNvPicPr>
      </xdr:nvPicPr>
      <xdr:blipFill>
        <a:blip xmlns:r="http://schemas.openxmlformats.org/officeDocument/2006/relationships" r:embed="rId20" cstate="print"/>
        <a:stretch>
          <a:fillRect/>
        </a:stretch>
      </xdr:blipFill>
      <xdr:spPr>
        <a:xfrm>
          <a:off x="6583364" y="44292314"/>
          <a:ext cx="2014536" cy="1357835"/>
        </a:xfrm>
        <a:prstGeom prst="rect">
          <a:avLst/>
        </a:prstGeom>
      </xdr:spPr>
    </xdr:pic>
    <xdr:clientData/>
  </xdr:oneCellAnchor>
  <xdr:oneCellAnchor>
    <xdr:from>
      <xdr:col>7</xdr:col>
      <xdr:colOff>119064</xdr:colOff>
      <xdr:row>29</xdr:row>
      <xdr:rowOff>147114</xdr:rowOff>
    </xdr:from>
    <xdr:ext cx="1951036" cy="1383236"/>
    <xdr:pic>
      <xdr:nvPicPr>
        <xdr:cNvPr id="22" name="Picture 21">
          <a:extLst>
            <a:ext uri="{FF2B5EF4-FFF2-40B4-BE49-F238E27FC236}">
              <a16:creationId xmlns:a16="http://schemas.microsoft.com/office/drawing/2014/main" id="{7A3B1DC9-D29C-4CE5-89D7-F290E4795F70}"/>
            </a:ext>
          </a:extLst>
        </xdr:cNvPr>
        <xdr:cNvPicPr>
          <a:picLocks noChangeAspect="1"/>
        </xdr:cNvPicPr>
      </xdr:nvPicPr>
      <xdr:blipFill>
        <a:blip xmlns:r="http://schemas.openxmlformats.org/officeDocument/2006/relationships" r:embed="rId21" cstate="print"/>
        <a:stretch>
          <a:fillRect/>
        </a:stretch>
      </xdr:blipFill>
      <xdr:spPr>
        <a:xfrm>
          <a:off x="6583364" y="45962364"/>
          <a:ext cx="1951036" cy="1383236"/>
        </a:xfrm>
        <a:prstGeom prst="rect">
          <a:avLst/>
        </a:prstGeom>
      </xdr:spPr>
    </xdr:pic>
    <xdr:clientData/>
  </xdr:oneCellAnchor>
  <xdr:oneCellAnchor>
    <xdr:from>
      <xdr:col>7</xdr:col>
      <xdr:colOff>119064</xdr:colOff>
      <xdr:row>27</xdr:row>
      <xdr:rowOff>147114</xdr:rowOff>
    </xdr:from>
    <xdr:ext cx="1976436" cy="1383235"/>
    <xdr:pic>
      <xdr:nvPicPr>
        <xdr:cNvPr id="23" name="Picture 22">
          <a:extLst>
            <a:ext uri="{FF2B5EF4-FFF2-40B4-BE49-F238E27FC236}">
              <a16:creationId xmlns:a16="http://schemas.microsoft.com/office/drawing/2014/main" id="{7DC599CB-1A1B-478E-9CB8-1E7D40D88A56}"/>
            </a:ext>
          </a:extLst>
        </xdr:cNvPr>
        <xdr:cNvPicPr>
          <a:picLocks noChangeAspect="1"/>
        </xdr:cNvPicPr>
      </xdr:nvPicPr>
      <xdr:blipFill>
        <a:blip xmlns:r="http://schemas.openxmlformats.org/officeDocument/2006/relationships" r:embed="rId22" cstate="print"/>
        <a:stretch>
          <a:fillRect/>
        </a:stretch>
      </xdr:blipFill>
      <xdr:spPr>
        <a:xfrm>
          <a:off x="6583364" y="42622264"/>
          <a:ext cx="1976436" cy="1383235"/>
        </a:xfrm>
        <a:prstGeom prst="rect">
          <a:avLst/>
        </a:prstGeom>
      </xdr:spPr>
    </xdr:pic>
    <xdr:clientData/>
  </xdr:oneCellAnchor>
  <xdr:oneCellAnchor>
    <xdr:from>
      <xdr:col>7</xdr:col>
      <xdr:colOff>119062</xdr:colOff>
      <xdr:row>16</xdr:row>
      <xdr:rowOff>147114</xdr:rowOff>
    </xdr:from>
    <xdr:ext cx="2008187" cy="1351485"/>
    <xdr:pic>
      <xdr:nvPicPr>
        <xdr:cNvPr id="24" name="Picture 23">
          <a:extLst>
            <a:ext uri="{FF2B5EF4-FFF2-40B4-BE49-F238E27FC236}">
              <a16:creationId xmlns:a16="http://schemas.microsoft.com/office/drawing/2014/main" id="{DD146F31-37B7-4E6B-B3CE-0A2776FC683B}"/>
            </a:ext>
          </a:extLst>
        </xdr:cNvPr>
        <xdr:cNvPicPr>
          <a:picLocks noChangeAspect="1"/>
        </xdr:cNvPicPr>
      </xdr:nvPicPr>
      <xdr:blipFill>
        <a:blip xmlns:r="http://schemas.openxmlformats.org/officeDocument/2006/relationships" r:embed="rId23" cstate="print"/>
        <a:stretch>
          <a:fillRect/>
        </a:stretch>
      </xdr:blipFill>
      <xdr:spPr>
        <a:xfrm>
          <a:off x="6583362" y="24251714"/>
          <a:ext cx="2008187" cy="1351485"/>
        </a:xfrm>
        <a:prstGeom prst="rect">
          <a:avLst/>
        </a:prstGeom>
      </xdr:spPr>
    </xdr:pic>
    <xdr:clientData/>
  </xdr:oneCellAnchor>
  <xdr:oneCellAnchor>
    <xdr:from>
      <xdr:col>7</xdr:col>
      <xdr:colOff>106362</xdr:colOff>
      <xdr:row>17</xdr:row>
      <xdr:rowOff>83616</xdr:rowOff>
    </xdr:from>
    <xdr:ext cx="2014537" cy="1434034"/>
    <xdr:pic>
      <xdr:nvPicPr>
        <xdr:cNvPr id="25" name="Picture 24">
          <a:extLst>
            <a:ext uri="{FF2B5EF4-FFF2-40B4-BE49-F238E27FC236}">
              <a16:creationId xmlns:a16="http://schemas.microsoft.com/office/drawing/2014/main" id="{1AD50F4E-D88E-4AF4-840E-A9A6BA8C0AEE}"/>
            </a:ext>
          </a:extLst>
        </xdr:cNvPr>
        <xdr:cNvPicPr>
          <a:picLocks noChangeAspect="1"/>
        </xdr:cNvPicPr>
      </xdr:nvPicPr>
      <xdr:blipFill>
        <a:blip xmlns:r="http://schemas.openxmlformats.org/officeDocument/2006/relationships" r:embed="rId24" cstate="print"/>
        <a:stretch>
          <a:fillRect/>
        </a:stretch>
      </xdr:blipFill>
      <xdr:spPr>
        <a:xfrm>
          <a:off x="6570662" y="25858266"/>
          <a:ext cx="2014537" cy="1434034"/>
        </a:xfrm>
        <a:prstGeom prst="rect">
          <a:avLst/>
        </a:prstGeom>
      </xdr:spPr>
    </xdr:pic>
    <xdr:clientData/>
  </xdr:oneCellAnchor>
  <xdr:oneCellAnchor>
    <xdr:from>
      <xdr:col>7</xdr:col>
      <xdr:colOff>119062</xdr:colOff>
      <xdr:row>14</xdr:row>
      <xdr:rowOff>147116</xdr:rowOff>
    </xdr:from>
    <xdr:ext cx="2008187" cy="1332434"/>
    <xdr:pic>
      <xdr:nvPicPr>
        <xdr:cNvPr id="26" name="Picture 25">
          <a:extLst>
            <a:ext uri="{FF2B5EF4-FFF2-40B4-BE49-F238E27FC236}">
              <a16:creationId xmlns:a16="http://schemas.microsoft.com/office/drawing/2014/main" id="{D7DC0A5E-DEC1-40A6-91A3-EEF58ACAFFA4}"/>
            </a:ext>
          </a:extLst>
        </xdr:cNvPr>
        <xdr:cNvPicPr>
          <a:picLocks noChangeAspect="1"/>
        </xdr:cNvPicPr>
      </xdr:nvPicPr>
      <xdr:blipFill>
        <a:blip xmlns:r="http://schemas.openxmlformats.org/officeDocument/2006/relationships" r:embed="rId25" cstate="print"/>
        <a:stretch>
          <a:fillRect/>
        </a:stretch>
      </xdr:blipFill>
      <xdr:spPr>
        <a:xfrm>
          <a:off x="6583362" y="20911616"/>
          <a:ext cx="2008187" cy="1332434"/>
        </a:xfrm>
        <a:prstGeom prst="rect">
          <a:avLst/>
        </a:prstGeom>
      </xdr:spPr>
    </xdr:pic>
    <xdr:clientData/>
  </xdr:oneCellAnchor>
  <xdr:twoCellAnchor editAs="oneCell">
    <xdr:from>
      <xdr:col>7</xdr:col>
      <xdr:colOff>201084</xdr:colOff>
      <xdr:row>42</xdr:row>
      <xdr:rowOff>194733</xdr:rowOff>
    </xdr:from>
    <xdr:to>
      <xdr:col>7</xdr:col>
      <xdr:colOff>2195655</xdr:colOff>
      <xdr:row>42</xdr:row>
      <xdr:rowOff>1634733</xdr:rowOff>
    </xdr:to>
    <xdr:pic>
      <xdr:nvPicPr>
        <xdr:cNvPr id="27" name="Picture 26">
          <a:extLst>
            <a:ext uri="{FF2B5EF4-FFF2-40B4-BE49-F238E27FC236}">
              <a16:creationId xmlns:a16="http://schemas.microsoft.com/office/drawing/2014/main" id="{69376759-E54E-42CA-AAAC-8D11FA16618C}"/>
            </a:ext>
          </a:extLst>
        </xdr:cNvPr>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a:off x="6665384" y="67720633"/>
          <a:ext cx="1994571" cy="144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145143</xdr:colOff>
      <xdr:row>43</xdr:row>
      <xdr:rowOff>162983</xdr:rowOff>
    </xdr:from>
    <xdr:to>
      <xdr:col>7</xdr:col>
      <xdr:colOff>2143195</xdr:colOff>
      <xdr:row>43</xdr:row>
      <xdr:rowOff>1602983</xdr:rowOff>
    </xdr:to>
    <xdr:pic>
      <xdr:nvPicPr>
        <xdr:cNvPr id="28" name="Picture 27">
          <a:extLst>
            <a:ext uri="{FF2B5EF4-FFF2-40B4-BE49-F238E27FC236}">
              <a16:creationId xmlns:a16="http://schemas.microsoft.com/office/drawing/2014/main" id="{1C3576B6-A45D-42BB-8B88-BFC413500EB5}"/>
            </a:ext>
          </a:extLst>
        </xdr:cNvPr>
        <xdr:cNvPicPr>
          <a:picLocks noChangeAspect="1" noChangeArrowheads="1"/>
        </xdr:cNvPicPr>
      </xdr:nvPicPr>
      <xdr:blipFill>
        <a:blip xmlns:r="http://schemas.openxmlformats.org/officeDocument/2006/relationships" r:embed="rId27" cstate="print">
          <a:extLst>
            <a:ext uri="{28A0092B-C50C-407E-A947-70E740481C1C}">
              <a14:useLocalDpi xmlns:a14="http://schemas.microsoft.com/office/drawing/2010/main" val="0"/>
            </a:ext>
          </a:extLst>
        </a:blip>
        <a:srcRect/>
        <a:stretch>
          <a:fillRect/>
        </a:stretch>
      </xdr:blipFill>
      <xdr:spPr bwMode="auto">
        <a:xfrm>
          <a:off x="6609443" y="69358933"/>
          <a:ext cx="1998052" cy="144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117923</xdr:colOff>
      <xdr:row>38</xdr:row>
      <xdr:rowOff>153913</xdr:rowOff>
    </xdr:from>
    <xdr:to>
      <xdr:col>7</xdr:col>
      <xdr:colOff>2150112</xdr:colOff>
      <xdr:row>38</xdr:row>
      <xdr:rowOff>1593913</xdr:rowOff>
    </xdr:to>
    <xdr:pic>
      <xdr:nvPicPr>
        <xdr:cNvPr id="29" name="Picture 28">
          <a:extLst>
            <a:ext uri="{FF2B5EF4-FFF2-40B4-BE49-F238E27FC236}">
              <a16:creationId xmlns:a16="http://schemas.microsoft.com/office/drawing/2014/main" id="{35EC109F-DAAF-4384-A21A-502223A5AC17}"/>
            </a:ext>
          </a:extLst>
        </xdr:cNvPr>
        <xdr:cNvPicPr>
          <a:picLocks noChangeAspect="1" noChangeArrowheads="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a:stretch>
          <a:fillRect/>
        </a:stretch>
      </xdr:blipFill>
      <xdr:spPr bwMode="auto">
        <a:xfrm>
          <a:off x="6582223" y="60999613"/>
          <a:ext cx="2032189" cy="144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126998</xdr:colOff>
      <xdr:row>37</xdr:row>
      <xdr:rowOff>144841</xdr:rowOff>
    </xdr:from>
    <xdr:to>
      <xdr:col>7</xdr:col>
      <xdr:colOff>2186326</xdr:colOff>
      <xdr:row>37</xdr:row>
      <xdr:rowOff>1584841</xdr:rowOff>
    </xdr:to>
    <xdr:pic>
      <xdr:nvPicPr>
        <xdr:cNvPr id="30" name="Picture 29">
          <a:extLst>
            <a:ext uri="{FF2B5EF4-FFF2-40B4-BE49-F238E27FC236}">
              <a16:creationId xmlns:a16="http://schemas.microsoft.com/office/drawing/2014/main" id="{A02AFE5E-83FF-4C41-A7BD-6E999C5AB75B}"/>
            </a:ext>
          </a:extLst>
        </xdr:cNvPr>
        <xdr:cNvPicPr>
          <a:picLocks noChangeAspect="1" noChangeArrowheads="1"/>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a:stretch>
          <a:fillRect/>
        </a:stretch>
      </xdr:blipFill>
      <xdr:spPr bwMode="auto">
        <a:xfrm>
          <a:off x="6591298" y="59320491"/>
          <a:ext cx="2059328" cy="144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136070</xdr:colOff>
      <xdr:row>35</xdr:row>
      <xdr:rowOff>153912</xdr:rowOff>
    </xdr:from>
    <xdr:to>
      <xdr:col>7</xdr:col>
      <xdr:colOff>2131422</xdr:colOff>
      <xdr:row>35</xdr:row>
      <xdr:rowOff>1593912</xdr:rowOff>
    </xdr:to>
    <xdr:pic>
      <xdr:nvPicPr>
        <xdr:cNvPr id="31" name="Picture 30">
          <a:extLst>
            <a:ext uri="{FF2B5EF4-FFF2-40B4-BE49-F238E27FC236}">
              <a16:creationId xmlns:a16="http://schemas.microsoft.com/office/drawing/2014/main" id="{7970E852-9C39-4D60-8F74-E91227829067}"/>
            </a:ext>
          </a:extLst>
        </xdr:cNvPr>
        <xdr:cNvPicPr>
          <a:picLocks noChangeAspect="1" noChangeArrowheads="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a:fillRect/>
        </a:stretch>
      </xdr:blipFill>
      <xdr:spPr bwMode="auto">
        <a:xfrm>
          <a:off x="6600370" y="55989462"/>
          <a:ext cx="1995352" cy="144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136070</xdr:colOff>
      <xdr:row>39</xdr:row>
      <xdr:rowOff>153914</xdr:rowOff>
    </xdr:from>
    <xdr:to>
      <xdr:col>7</xdr:col>
      <xdr:colOff>2168893</xdr:colOff>
      <xdr:row>39</xdr:row>
      <xdr:rowOff>1593914</xdr:rowOff>
    </xdr:to>
    <xdr:pic>
      <xdr:nvPicPr>
        <xdr:cNvPr id="32" name="Picture 31">
          <a:extLst>
            <a:ext uri="{FF2B5EF4-FFF2-40B4-BE49-F238E27FC236}">
              <a16:creationId xmlns:a16="http://schemas.microsoft.com/office/drawing/2014/main" id="{F1D51910-EF4E-403A-A1E0-91E62E72BD62}"/>
            </a:ext>
          </a:extLst>
        </xdr:cNvPr>
        <xdr:cNvPicPr>
          <a:picLocks noChangeAspect="1" noChangeArrowheads="1"/>
        </xdr:cNvPicPr>
      </xdr:nvPicPr>
      <xdr:blipFill>
        <a:blip xmlns:r="http://schemas.openxmlformats.org/officeDocument/2006/relationships" r:embed="rId31" cstate="print">
          <a:extLst>
            <a:ext uri="{28A0092B-C50C-407E-A947-70E740481C1C}">
              <a14:useLocalDpi xmlns:a14="http://schemas.microsoft.com/office/drawing/2010/main" val="0"/>
            </a:ext>
          </a:extLst>
        </a:blip>
        <a:srcRect/>
        <a:stretch>
          <a:fillRect/>
        </a:stretch>
      </xdr:blipFill>
      <xdr:spPr bwMode="auto">
        <a:xfrm>
          <a:off x="6600370" y="62669664"/>
          <a:ext cx="2032823" cy="144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136069</xdr:colOff>
      <xdr:row>40</xdr:row>
      <xdr:rowOff>144842</xdr:rowOff>
    </xdr:from>
    <xdr:to>
      <xdr:col>7</xdr:col>
      <xdr:colOff>2143663</xdr:colOff>
      <xdr:row>40</xdr:row>
      <xdr:rowOff>1584842</xdr:rowOff>
    </xdr:to>
    <xdr:pic>
      <xdr:nvPicPr>
        <xdr:cNvPr id="33" name="Picture 32">
          <a:extLst>
            <a:ext uri="{FF2B5EF4-FFF2-40B4-BE49-F238E27FC236}">
              <a16:creationId xmlns:a16="http://schemas.microsoft.com/office/drawing/2014/main" id="{7CF432B9-313C-402D-9BF6-CE2FF8BA2E26}"/>
            </a:ext>
          </a:extLst>
        </xdr:cNvPr>
        <xdr:cNvPicPr>
          <a:picLocks noChangeAspect="1" noChangeArrowheads="1"/>
        </xdr:cNvPicPr>
      </xdr:nvPicPr>
      <xdr:blipFill>
        <a:blip xmlns:r="http://schemas.openxmlformats.org/officeDocument/2006/relationships" r:embed="rId32" cstate="print">
          <a:extLst>
            <a:ext uri="{28A0092B-C50C-407E-A947-70E740481C1C}">
              <a14:useLocalDpi xmlns:a14="http://schemas.microsoft.com/office/drawing/2010/main" val="0"/>
            </a:ext>
          </a:extLst>
        </a:blip>
        <a:srcRect/>
        <a:stretch>
          <a:fillRect/>
        </a:stretch>
      </xdr:blipFill>
      <xdr:spPr bwMode="auto">
        <a:xfrm>
          <a:off x="6600369" y="64330642"/>
          <a:ext cx="2007594" cy="144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136069</xdr:colOff>
      <xdr:row>41</xdr:row>
      <xdr:rowOff>172055</xdr:rowOff>
    </xdr:from>
    <xdr:to>
      <xdr:col>7</xdr:col>
      <xdr:colOff>2161351</xdr:colOff>
      <xdr:row>41</xdr:row>
      <xdr:rowOff>1612055</xdr:rowOff>
    </xdr:to>
    <xdr:pic>
      <xdr:nvPicPr>
        <xdr:cNvPr id="34" name="Picture 33">
          <a:extLst>
            <a:ext uri="{FF2B5EF4-FFF2-40B4-BE49-F238E27FC236}">
              <a16:creationId xmlns:a16="http://schemas.microsoft.com/office/drawing/2014/main" id="{CBCD184A-34AD-45B2-9E2B-8476EA12FED4}"/>
            </a:ext>
          </a:extLst>
        </xdr:cNvPr>
        <xdr:cNvPicPr>
          <a:picLocks noChangeAspect="1" noChangeArrowheads="1"/>
        </xdr:cNvPicPr>
      </xdr:nvPicPr>
      <xdr:blipFill>
        <a:blip xmlns:r="http://schemas.openxmlformats.org/officeDocument/2006/relationships" r:embed="rId33" cstate="print">
          <a:extLst>
            <a:ext uri="{28A0092B-C50C-407E-A947-70E740481C1C}">
              <a14:useLocalDpi xmlns:a14="http://schemas.microsoft.com/office/drawing/2010/main" val="0"/>
            </a:ext>
          </a:extLst>
        </a:blip>
        <a:srcRect/>
        <a:stretch>
          <a:fillRect/>
        </a:stretch>
      </xdr:blipFill>
      <xdr:spPr bwMode="auto">
        <a:xfrm>
          <a:off x="6600369" y="66027905"/>
          <a:ext cx="2025282" cy="144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145141</xdr:colOff>
      <xdr:row>44</xdr:row>
      <xdr:rowOff>162984</xdr:rowOff>
    </xdr:from>
    <xdr:to>
      <xdr:col>7</xdr:col>
      <xdr:colOff>2149355</xdr:colOff>
      <xdr:row>44</xdr:row>
      <xdr:rowOff>1602984</xdr:rowOff>
    </xdr:to>
    <xdr:pic>
      <xdr:nvPicPr>
        <xdr:cNvPr id="35" name="Picture 34">
          <a:extLst>
            <a:ext uri="{FF2B5EF4-FFF2-40B4-BE49-F238E27FC236}">
              <a16:creationId xmlns:a16="http://schemas.microsoft.com/office/drawing/2014/main" id="{54D44AD3-D44C-43A7-99A7-BBDD66CC8C60}"/>
            </a:ext>
          </a:extLst>
        </xdr:cNvPr>
        <xdr:cNvPicPr>
          <a:picLocks noChangeAspect="1" noChangeArrowheads="1"/>
        </xdr:cNvPicPr>
      </xdr:nvPicPr>
      <xdr:blipFill>
        <a:blip xmlns:r="http://schemas.openxmlformats.org/officeDocument/2006/relationships" r:embed="rId34" cstate="print">
          <a:extLst>
            <a:ext uri="{28A0092B-C50C-407E-A947-70E740481C1C}">
              <a14:useLocalDpi xmlns:a14="http://schemas.microsoft.com/office/drawing/2010/main" val="0"/>
            </a:ext>
          </a:extLst>
        </a:blip>
        <a:srcRect/>
        <a:stretch>
          <a:fillRect/>
        </a:stretch>
      </xdr:blipFill>
      <xdr:spPr bwMode="auto">
        <a:xfrm>
          <a:off x="6609441" y="71028984"/>
          <a:ext cx="2004214" cy="144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148163</xdr:colOff>
      <xdr:row>33</xdr:row>
      <xdr:rowOff>99482</xdr:rowOff>
    </xdr:from>
    <xdr:to>
      <xdr:col>7</xdr:col>
      <xdr:colOff>2082800</xdr:colOff>
      <xdr:row>33</xdr:row>
      <xdr:rowOff>1539482</xdr:rowOff>
    </xdr:to>
    <xdr:pic>
      <xdr:nvPicPr>
        <xdr:cNvPr id="36" name="Picture 35">
          <a:extLst>
            <a:ext uri="{FF2B5EF4-FFF2-40B4-BE49-F238E27FC236}">
              <a16:creationId xmlns:a16="http://schemas.microsoft.com/office/drawing/2014/main" id="{C5C484AC-BB48-45D0-B5AD-AC278B9F3C47}"/>
            </a:ext>
          </a:extLst>
        </xdr:cNvPr>
        <xdr:cNvPicPr>
          <a:picLocks noChangeAspect="1"/>
        </xdr:cNvPicPr>
      </xdr:nvPicPr>
      <xdr:blipFill>
        <a:blip xmlns:r="http://schemas.openxmlformats.org/officeDocument/2006/relationships" r:embed="rId35" cstate="print"/>
        <a:stretch>
          <a:fillRect/>
        </a:stretch>
      </xdr:blipFill>
      <xdr:spPr>
        <a:xfrm>
          <a:off x="6612463" y="52594932"/>
          <a:ext cx="1934637" cy="1440000"/>
        </a:xfrm>
        <a:prstGeom prst="rect">
          <a:avLst/>
        </a:prstGeom>
      </xdr:spPr>
    </xdr:pic>
    <xdr:clientData/>
  </xdr:twoCellAnchor>
  <xdr:twoCellAnchor editAs="oneCell">
    <xdr:from>
      <xdr:col>7</xdr:col>
      <xdr:colOff>176890</xdr:colOff>
      <xdr:row>60</xdr:row>
      <xdr:rowOff>110066</xdr:rowOff>
    </xdr:from>
    <xdr:to>
      <xdr:col>7</xdr:col>
      <xdr:colOff>2051049</xdr:colOff>
      <xdr:row>60</xdr:row>
      <xdr:rowOff>1611697</xdr:rowOff>
    </xdr:to>
    <xdr:pic>
      <xdr:nvPicPr>
        <xdr:cNvPr id="37" name="Picture 36">
          <a:extLst>
            <a:ext uri="{FF2B5EF4-FFF2-40B4-BE49-F238E27FC236}">
              <a16:creationId xmlns:a16="http://schemas.microsoft.com/office/drawing/2014/main" id="{2585BA11-B949-4251-8C06-63FE59CA8B80}"/>
            </a:ext>
          </a:extLst>
        </xdr:cNvPr>
        <xdr:cNvPicPr>
          <a:picLocks noChangeAspect="1" noChangeArrowheads="1"/>
        </xdr:cNvPicPr>
      </xdr:nvPicPr>
      <xdr:blipFill>
        <a:blip xmlns:r="http://schemas.openxmlformats.org/officeDocument/2006/relationships" r:embed="rId36" cstate="print">
          <a:extLst>
            <a:ext uri="{28A0092B-C50C-407E-A947-70E740481C1C}">
              <a14:useLocalDpi xmlns:a14="http://schemas.microsoft.com/office/drawing/2010/main" val="0"/>
            </a:ext>
          </a:extLst>
        </a:blip>
        <a:srcRect/>
        <a:stretch>
          <a:fillRect/>
        </a:stretch>
      </xdr:blipFill>
      <xdr:spPr bwMode="auto">
        <a:xfrm>
          <a:off x="6641190" y="97696866"/>
          <a:ext cx="1874159" cy="15016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136067</xdr:colOff>
      <xdr:row>61</xdr:row>
      <xdr:rowOff>111577</xdr:rowOff>
    </xdr:from>
    <xdr:to>
      <xdr:col>7</xdr:col>
      <xdr:colOff>2010226</xdr:colOff>
      <xdr:row>61</xdr:row>
      <xdr:rowOff>1536700</xdr:rowOff>
    </xdr:to>
    <xdr:pic>
      <xdr:nvPicPr>
        <xdr:cNvPr id="38" name="Picture 37">
          <a:extLst>
            <a:ext uri="{FF2B5EF4-FFF2-40B4-BE49-F238E27FC236}">
              <a16:creationId xmlns:a16="http://schemas.microsoft.com/office/drawing/2014/main" id="{92A8DF56-AB06-4FA1-839E-8ECBC0FD639E}"/>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6600367" y="99368427"/>
          <a:ext cx="1874159" cy="14251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117929</xdr:colOff>
      <xdr:row>50</xdr:row>
      <xdr:rowOff>120647</xdr:rowOff>
    </xdr:from>
    <xdr:to>
      <xdr:col>7</xdr:col>
      <xdr:colOff>2149925</xdr:colOff>
      <xdr:row>50</xdr:row>
      <xdr:rowOff>1560647</xdr:rowOff>
    </xdr:to>
    <xdr:pic>
      <xdr:nvPicPr>
        <xdr:cNvPr id="39" name="Picture 38">
          <a:extLst>
            <a:ext uri="{FF2B5EF4-FFF2-40B4-BE49-F238E27FC236}">
              <a16:creationId xmlns:a16="http://schemas.microsoft.com/office/drawing/2014/main" id="{C0D20425-359E-4E56-8640-DF8AA851020B}"/>
            </a:ext>
          </a:extLst>
        </xdr:cNvPr>
        <xdr:cNvPicPr>
          <a:picLocks noChangeAspect="1" noChangeArrowheads="1"/>
        </xdr:cNvPicPr>
      </xdr:nvPicPr>
      <xdr:blipFill>
        <a:blip xmlns:r="http://schemas.openxmlformats.org/officeDocument/2006/relationships" r:embed="rId38" cstate="print">
          <a:extLst>
            <a:ext uri="{28A0092B-C50C-407E-A947-70E740481C1C}">
              <a14:useLocalDpi xmlns:a14="http://schemas.microsoft.com/office/drawing/2010/main" val="0"/>
            </a:ext>
          </a:extLst>
        </a:blip>
        <a:srcRect/>
        <a:stretch>
          <a:fillRect/>
        </a:stretch>
      </xdr:blipFill>
      <xdr:spPr bwMode="auto">
        <a:xfrm>
          <a:off x="6582229" y="81006947"/>
          <a:ext cx="2031996" cy="144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126997</xdr:colOff>
      <xdr:row>55</xdr:row>
      <xdr:rowOff>120647</xdr:rowOff>
    </xdr:from>
    <xdr:to>
      <xdr:col>7</xdr:col>
      <xdr:colOff>2082801</xdr:colOff>
      <xdr:row>55</xdr:row>
      <xdr:rowOff>1560647</xdr:rowOff>
    </xdr:to>
    <xdr:pic>
      <xdr:nvPicPr>
        <xdr:cNvPr id="40" name="Picture 39">
          <a:extLst>
            <a:ext uri="{FF2B5EF4-FFF2-40B4-BE49-F238E27FC236}">
              <a16:creationId xmlns:a16="http://schemas.microsoft.com/office/drawing/2014/main" id="{A98F48E9-3300-4993-823D-5B88707C3276}"/>
            </a:ext>
          </a:extLst>
        </xdr:cNvPr>
        <xdr:cNvPicPr>
          <a:picLocks noChangeAspect="1" noChangeArrowheads="1"/>
        </xdr:cNvPicPr>
      </xdr:nvPicPr>
      <xdr:blipFill>
        <a:blip xmlns:r="http://schemas.openxmlformats.org/officeDocument/2006/relationships" r:embed="rId39" cstate="print">
          <a:extLst>
            <a:ext uri="{28A0092B-C50C-407E-A947-70E740481C1C}">
              <a14:useLocalDpi xmlns:a14="http://schemas.microsoft.com/office/drawing/2010/main" val="0"/>
            </a:ext>
          </a:extLst>
        </a:blip>
        <a:srcRect/>
        <a:stretch>
          <a:fillRect/>
        </a:stretch>
      </xdr:blipFill>
      <xdr:spPr bwMode="auto">
        <a:xfrm>
          <a:off x="6591297" y="89357197"/>
          <a:ext cx="1955804" cy="144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126997</xdr:colOff>
      <xdr:row>51</xdr:row>
      <xdr:rowOff>138788</xdr:rowOff>
    </xdr:from>
    <xdr:to>
      <xdr:col>7</xdr:col>
      <xdr:colOff>2197612</xdr:colOff>
      <xdr:row>51</xdr:row>
      <xdr:rowOff>1578788</xdr:rowOff>
    </xdr:to>
    <xdr:pic>
      <xdr:nvPicPr>
        <xdr:cNvPr id="41" name="Picture 40">
          <a:extLst>
            <a:ext uri="{FF2B5EF4-FFF2-40B4-BE49-F238E27FC236}">
              <a16:creationId xmlns:a16="http://schemas.microsoft.com/office/drawing/2014/main" id="{58A7B543-E994-4EC1-AA53-13817888215C}"/>
            </a:ext>
          </a:extLst>
        </xdr:cNvPr>
        <xdr:cNvPicPr>
          <a:picLocks noChangeAspect="1" noChangeArrowheads="1"/>
        </xdr:cNvPicPr>
      </xdr:nvPicPr>
      <xdr:blipFill>
        <a:blip xmlns:r="http://schemas.openxmlformats.org/officeDocument/2006/relationships" r:embed="rId40" cstate="print">
          <a:extLst>
            <a:ext uri="{28A0092B-C50C-407E-A947-70E740481C1C}">
              <a14:useLocalDpi xmlns:a14="http://schemas.microsoft.com/office/drawing/2010/main" val="0"/>
            </a:ext>
          </a:extLst>
        </a:blip>
        <a:srcRect/>
        <a:stretch>
          <a:fillRect/>
        </a:stretch>
      </xdr:blipFill>
      <xdr:spPr bwMode="auto">
        <a:xfrm>
          <a:off x="6591297" y="82695138"/>
          <a:ext cx="2070615" cy="144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154210</xdr:colOff>
      <xdr:row>52</xdr:row>
      <xdr:rowOff>120646</xdr:rowOff>
    </xdr:from>
    <xdr:to>
      <xdr:col>7</xdr:col>
      <xdr:colOff>2211673</xdr:colOff>
      <xdr:row>52</xdr:row>
      <xdr:rowOff>1560646</xdr:rowOff>
    </xdr:to>
    <xdr:pic>
      <xdr:nvPicPr>
        <xdr:cNvPr id="42" name="Picture 41">
          <a:extLst>
            <a:ext uri="{FF2B5EF4-FFF2-40B4-BE49-F238E27FC236}">
              <a16:creationId xmlns:a16="http://schemas.microsoft.com/office/drawing/2014/main" id="{9F985A9F-2042-412E-B447-5279C57B953C}"/>
            </a:ext>
          </a:extLst>
        </xdr:cNvPr>
        <xdr:cNvPicPr>
          <a:picLocks noChangeAspect="1" noChangeArrowheads="1"/>
        </xdr:cNvPicPr>
      </xdr:nvPicPr>
      <xdr:blipFill>
        <a:blip xmlns:r="http://schemas.openxmlformats.org/officeDocument/2006/relationships" r:embed="rId41" cstate="print">
          <a:extLst>
            <a:ext uri="{28A0092B-C50C-407E-A947-70E740481C1C}">
              <a14:useLocalDpi xmlns:a14="http://schemas.microsoft.com/office/drawing/2010/main" val="0"/>
            </a:ext>
          </a:extLst>
        </a:blip>
        <a:srcRect/>
        <a:stretch>
          <a:fillRect/>
        </a:stretch>
      </xdr:blipFill>
      <xdr:spPr bwMode="auto">
        <a:xfrm>
          <a:off x="6618510" y="84347046"/>
          <a:ext cx="2057463" cy="144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154212</xdr:colOff>
      <xdr:row>53</xdr:row>
      <xdr:rowOff>120647</xdr:rowOff>
    </xdr:from>
    <xdr:to>
      <xdr:col>7</xdr:col>
      <xdr:colOff>2210206</xdr:colOff>
      <xdr:row>53</xdr:row>
      <xdr:rowOff>1560647</xdr:rowOff>
    </xdr:to>
    <xdr:pic>
      <xdr:nvPicPr>
        <xdr:cNvPr id="43" name="Picture 42">
          <a:extLst>
            <a:ext uri="{FF2B5EF4-FFF2-40B4-BE49-F238E27FC236}">
              <a16:creationId xmlns:a16="http://schemas.microsoft.com/office/drawing/2014/main" id="{82A7032E-776B-460C-87AA-286407937A89}"/>
            </a:ext>
          </a:extLst>
        </xdr:cNvPr>
        <xdr:cNvPicPr>
          <a:picLocks noChangeAspect="1" noChangeArrowheads="1"/>
        </xdr:cNvPicPr>
      </xdr:nvPicPr>
      <xdr:blipFill>
        <a:blip xmlns:r="http://schemas.openxmlformats.org/officeDocument/2006/relationships" r:embed="rId42" cstate="print">
          <a:extLst>
            <a:ext uri="{28A0092B-C50C-407E-A947-70E740481C1C}">
              <a14:useLocalDpi xmlns:a14="http://schemas.microsoft.com/office/drawing/2010/main" val="0"/>
            </a:ext>
          </a:extLst>
        </a:blip>
        <a:srcRect/>
        <a:stretch>
          <a:fillRect/>
        </a:stretch>
      </xdr:blipFill>
      <xdr:spPr bwMode="auto">
        <a:xfrm>
          <a:off x="6618512" y="86017097"/>
          <a:ext cx="2055994" cy="144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145138</xdr:colOff>
      <xdr:row>54</xdr:row>
      <xdr:rowOff>129718</xdr:rowOff>
    </xdr:from>
    <xdr:to>
      <xdr:col>7</xdr:col>
      <xdr:colOff>2160217</xdr:colOff>
      <xdr:row>54</xdr:row>
      <xdr:rowOff>1569718</xdr:rowOff>
    </xdr:to>
    <xdr:pic>
      <xdr:nvPicPr>
        <xdr:cNvPr id="44" name="Picture 43">
          <a:extLst>
            <a:ext uri="{FF2B5EF4-FFF2-40B4-BE49-F238E27FC236}">
              <a16:creationId xmlns:a16="http://schemas.microsoft.com/office/drawing/2014/main" id="{E6301FD9-E8E5-4301-9290-0ACC4A7EB778}"/>
            </a:ext>
          </a:extLst>
        </xdr:cNvPr>
        <xdr:cNvPicPr>
          <a:picLocks noChangeAspect="1" noChangeArrowheads="1"/>
        </xdr:cNvPicPr>
      </xdr:nvPicPr>
      <xdr:blipFill>
        <a:blip xmlns:r="http://schemas.openxmlformats.org/officeDocument/2006/relationships" r:embed="rId43" cstate="print">
          <a:extLst>
            <a:ext uri="{28A0092B-C50C-407E-A947-70E740481C1C}">
              <a14:useLocalDpi xmlns:a14="http://schemas.microsoft.com/office/drawing/2010/main" val="0"/>
            </a:ext>
          </a:extLst>
        </a:blip>
        <a:srcRect/>
        <a:stretch>
          <a:fillRect/>
        </a:stretch>
      </xdr:blipFill>
      <xdr:spPr bwMode="auto">
        <a:xfrm>
          <a:off x="6609438" y="87696218"/>
          <a:ext cx="2015079" cy="144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136068</xdr:colOff>
      <xdr:row>47</xdr:row>
      <xdr:rowOff>120647</xdr:rowOff>
    </xdr:from>
    <xdr:to>
      <xdr:col>7</xdr:col>
      <xdr:colOff>2162526</xdr:colOff>
      <xdr:row>47</xdr:row>
      <xdr:rowOff>1560647</xdr:rowOff>
    </xdr:to>
    <xdr:pic>
      <xdr:nvPicPr>
        <xdr:cNvPr id="45" name="Picture 44">
          <a:extLst>
            <a:ext uri="{FF2B5EF4-FFF2-40B4-BE49-F238E27FC236}">
              <a16:creationId xmlns:a16="http://schemas.microsoft.com/office/drawing/2014/main" id="{AF647991-B10A-4D14-8DC1-1E8AEE9261E1}"/>
            </a:ext>
          </a:extLst>
        </xdr:cNvPr>
        <xdr:cNvPicPr>
          <a:picLocks noChangeAspect="1" noChangeArrowheads="1"/>
        </xdr:cNvPicPr>
      </xdr:nvPicPr>
      <xdr:blipFill>
        <a:blip xmlns:r="http://schemas.openxmlformats.org/officeDocument/2006/relationships" r:embed="rId44" cstate="print">
          <a:extLst>
            <a:ext uri="{28A0092B-C50C-407E-A947-70E740481C1C}">
              <a14:useLocalDpi xmlns:a14="http://schemas.microsoft.com/office/drawing/2010/main" val="0"/>
            </a:ext>
          </a:extLst>
        </a:blip>
        <a:srcRect/>
        <a:stretch>
          <a:fillRect/>
        </a:stretch>
      </xdr:blipFill>
      <xdr:spPr bwMode="auto">
        <a:xfrm>
          <a:off x="6600368" y="75996797"/>
          <a:ext cx="2026458" cy="144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126996</xdr:colOff>
      <xdr:row>48</xdr:row>
      <xdr:rowOff>120647</xdr:rowOff>
    </xdr:from>
    <xdr:to>
      <xdr:col>7</xdr:col>
      <xdr:colOff>2162381</xdr:colOff>
      <xdr:row>48</xdr:row>
      <xdr:rowOff>1560647</xdr:rowOff>
    </xdr:to>
    <xdr:pic>
      <xdr:nvPicPr>
        <xdr:cNvPr id="46" name="Picture 45">
          <a:extLst>
            <a:ext uri="{FF2B5EF4-FFF2-40B4-BE49-F238E27FC236}">
              <a16:creationId xmlns:a16="http://schemas.microsoft.com/office/drawing/2014/main" id="{600BE668-9678-401A-8F6B-85903C3A2DAC}"/>
            </a:ext>
          </a:extLst>
        </xdr:cNvPr>
        <xdr:cNvPicPr>
          <a:picLocks noChangeAspect="1" noChangeArrowheads="1"/>
        </xdr:cNvPicPr>
      </xdr:nvPicPr>
      <xdr:blipFill>
        <a:blip xmlns:r="http://schemas.openxmlformats.org/officeDocument/2006/relationships" r:embed="rId45" cstate="print">
          <a:extLst>
            <a:ext uri="{28A0092B-C50C-407E-A947-70E740481C1C}">
              <a14:useLocalDpi xmlns:a14="http://schemas.microsoft.com/office/drawing/2010/main" val="0"/>
            </a:ext>
          </a:extLst>
        </a:blip>
        <a:srcRect/>
        <a:stretch>
          <a:fillRect/>
        </a:stretch>
      </xdr:blipFill>
      <xdr:spPr bwMode="auto">
        <a:xfrm>
          <a:off x="6591296" y="77666847"/>
          <a:ext cx="2035385" cy="144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172352</xdr:colOff>
      <xdr:row>49</xdr:row>
      <xdr:rowOff>129718</xdr:rowOff>
    </xdr:from>
    <xdr:to>
      <xdr:col>7</xdr:col>
      <xdr:colOff>2154176</xdr:colOff>
      <xdr:row>49</xdr:row>
      <xdr:rowOff>1569718</xdr:rowOff>
    </xdr:to>
    <xdr:pic>
      <xdr:nvPicPr>
        <xdr:cNvPr id="47" name="Picture 46">
          <a:extLst>
            <a:ext uri="{FF2B5EF4-FFF2-40B4-BE49-F238E27FC236}">
              <a16:creationId xmlns:a16="http://schemas.microsoft.com/office/drawing/2014/main" id="{37E38464-E666-4B5C-B681-F8EA2B830534}"/>
            </a:ext>
          </a:extLst>
        </xdr:cNvPr>
        <xdr:cNvPicPr>
          <a:picLocks noChangeAspect="1" noChangeArrowheads="1"/>
        </xdr:cNvPicPr>
      </xdr:nvPicPr>
      <xdr:blipFill>
        <a:blip xmlns:r="http://schemas.openxmlformats.org/officeDocument/2006/relationships" r:embed="rId46" cstate="print">
          <a:extLst>
            <a:ext uri="{28A0092B-C50C-407E-A947-70E740481C1C}">
              <a14:useLocalDpi xmlns:a14="http://schemas.microsoft.com/office/drawing/2010/main" val="0"/>
            </a:ext>
          </a:extLst>
        </a:blip>
        <a:srcRect/>
        <a:stretch>
          <a:fillRect/>
        </a:stretch>
      </xdr:blipFill>
      <xdr:spPr bwMode="auto">
        <a:xfrm>
          <a:off x="6636652" y="79345968"/>
          <a:ext cx="1981824" cy="144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134942</xdr:colOff>
      <xdr:row>56</xdr:row>
      <xdr:rowOff>128592</xdr:rowOff>
    </xdr:from>
    <xdr:to>
      <xdr:col>7</xdr:col>
      <xdr:colOff>2146300</xdr:colOff>
      <xdr:row>56</xdr:row>
      <xdr:rowOff>1568592</xdr:rowOff>
    </xdr:to>
    <xdr:pic>
      <xdr:nvPicPr>
        <xdr:cNvPr id="48" name="Picture 47">
          <a:extLst>
            <a:ext uri="{FF2B5EF4-FFF2-40B4-BE49-F238E27FC236}">
              <a16:creationId xmlns:a16="http://schemas.microsoft.com/office/drawing/2014/main" id="{2ADD94E3-C694-4DAC-B581-984360784AE1}"/>
            </a:ext>
          </a:extLst>
        </xdr:cNvPr>
        <xdr:cNvPicPr>
          <a:picLocks noChangeAspect="1" noChangeArrowheads="1"/>
        </xdr:cNvPicPr>
      </xdr:nvPicPr>
      <xdr:blipFill>
        <a:blip xmlns:r="http://schemas.openxmlformats.org/officeDocument/2006/relationships" r:embed="rId47" cstate="print">
          <a:extLst>
            <a:ext uri="{28A0092B-C50C-407E-A947-70E740481C1C}">
              <a14:useLocalDpi xmlns:a14="http://schemas.microsoft.com/office/drawing/2010/main" val="0"/>
            </a:ext>
          </a:extLst>
        </a:blip>
        <a:srcRect/>
        <a:stretch>
          <a:fillRect/>
        </a:stretch>
      </xdr:blipFill>
      <xdr:spPr bwMode="auto">
        <a:xfrm>
          <a:off x="6599242" y="91035192"/>
          <a:ext cx="2011358" cy="144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142878</xdr:colOff>
      <xdr:row>58</xdr:row>
      <xdr:rowOff>120650</xdr:rowOff>
    </xdr:from>
    <xdr:to>
      <xdr:col>7</xdr:col>
      <xdr:colOff>2063750</xdr:colOff>
      <xdr:row>58</xdr:row>
      <xdr:rowOff>1572554</xdr:rowOff>
    </xdr:to>
    <xdr:pic>
      <xdr:nvPicPr>
        <xdr:cNvPr id="49" name="Picture 48">
          <a:extLst>
            <a:ext uri="{FF2B5EF4-FFF2-40B4-BE49-F238E27FC236}">
              <a16:creationId xmlns:a16="http://schemas.microsoft.com/office/drawing/2014/main" id="{9123089B-A1C4-49C0-9ADE-8C5F29CFEEB8}"/>
            </a:ext>
          </a:extLst>
        </xdr:cNvPr>
        <xdr:cNvPicPr>
          <a:picLocks noChangeAspect="1" noChangeArrowheads="1"/>
        </xdr:cNvPicPr>
      </xdr:nvPicPr>
      <xdr:blipFill>
        <a:blip xmlns:r="http://schemas.openxmlformats.org/officeDocument/2006/relationships" r:embed="rId48" cstate="print">
          <a:extLst>
            <a:ext uri="{28A0092B-C50C-407E-A947-70E740481C1C}">
              <a14:useLocalDpi xmlns:a14="http://schemas.microsoft.com/office/drawing/2010/main" val="0"/>
            </a:ext>
          </a:extLst>
        </a:blip>
        <a:srcRect/>
        <a:stretch>
          <a:fillRect/>
        </a:stretch>
      </xdr:blipFill>
      <xdr:spPr bwMode="auto">
        <a:xfrm>
          <a:off x="6607178" y="94367350"/>
          <a:ext cx="1920872" cy="14519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190503</xdr:colOff>
      <xdr:row>18</xdr:row>
      <xdr:rowOff>112716</xdr:rowOff>
    </xdr:from>
    <xdr:to>
      <xdr:col>7</xdr:col>
      <xdr:colOff>2177745</xdr:colOff>
      <xdr:row>18</xdr:row>
      <xdr:rowOff>1552716</xdr:rowOff>
    </xdr:to>
    <xdr:pic>
      <xdr:nvPicPr>
        <xdr:cNvPr id="50" name="Picture 49">
          <a:extLst>
            <a:ext uri="{FF2B5EF4-FFF2-40B4-BE49-F238E27FC236}">
              <a16:creationId xmlns:a16="http://schemas.microsoft.com/office/drawing/2014/main" id="{1A7EA78D-351F-4DDF-9457-5857123FE877}"/>
            </a:ext>
          </a:extLst>
        </xdr:cNvPr>
        <xdr:cNvPicPr>
          <a:picLocks noChangeAspect="1" noChangeArrowheads="1"/>
        </xdr:cNvPicPr>
      </xdr:nvPicPr>
      <xdr:blipFill>
        <a:blip xmlns:r="http://schemas.openxmlformats.org/officeDocument/2006/relationships" r:embed="rId49" cstate="print">
          <a:extLst>
            <a:ext uri="{28A0092B-C50C-407E-A947-70E740481C1C}">
              <a14:useLocalDpi xmlns:a14="http://schemas.microsoft.com/office/drawing/2010/main" val="0"/>
            </a:ext>
          </a:extLst>
        </a:blip>
        <a:srcRect/>
        <a:stretch>
          <a:fillRect/>
        </a:stretch>
      </xdr:blipFill>
      <xdr:spPr bwMode="auto">
        <a:xfrm>
          <a:off x="6654803" y="27557416"/>
          <a:ext cx="1987242" cy="144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158751</xdr:colOff>
      <xdr:row>4</xdr:row>
      <xdr:rowOff>104778</xdr:rowOff>
    </xdr:from>
    <xdr:to>
      <xdr:col>7</xdr:col>
      <xdr:colOff>2114703</xdr:colOff>
      <xdr:row>4</xdr:row>
      <xdr:rowOff>1544778</xdr:rowOff>
    </xdr:to>
    <xdr:pic>
      <xdr:nvPicPr>
        <xdr:cNvPr id="51" name="Picture 50">
          <a:extLst>
            <a:ext uri="{FF2B5EF4-FFF2-40B4-BE49-F238E27FC236}">
              <a16:creationId xmlns:a16="http://schemas.microsoft.com/office/drawing/2014/main" id="{C8419BB2-3066-465E-82E2-3E2EE472C05F}"/>
            </a:ext>
          </a:extLst>
        </xdr:cNvPr>
        <xdr:cNvPicPr>
          <a:picLocks noChangeAspect="1" noChangeArrowheads="1"/>
        </xdr:cNvPicPr>
      </xdr:nvPicPr>
      <xdr:blipFill>
        <a:blip xmlns:r="http://schemas.openxmlformats.org/officeDocument/2006/relationships" r:embed="rId50" cstate="print">
          <a:extLst>
            <a:ext uri="{28A0092B-C50C-407E-A947-70E740481C1C}">
              <a14:useLocalDpi xmlns:a14="http://schemas.microsoft.com/office/drawing/2010/main" val="0"/>
            </a:ext>
          </a:extLst>
        </a:blip>
        <a:srcRect/>
        <a:stretch>
          <a:fillRect/>
        </a:stretch>
      </xdr:blipFill>
      <xdr:spPr bwMode="auto">
        <a:xfrm>
          <a:off x="6623051" y="4168778"/>
          <a:ext cx="1955952" cy="144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166691</xdr:colOff>
      <xdr:row>57</xdr:row>
      <xdr:rowOff>120654</xdr:rowOff>
    </xdr:from>
    <xdr:to>
      <xdr:col>7</xdr:col>
      <xdr:colOff>2114550</xdr:colOff>
      <xdr:row>57</xdr:row>
      <xdr:rowOff>1560654</xdr:rowOff>
    </xdr:to>
    <xdr:pic>
      <xdr:nvPicPr>
        <xdr:cNvPr id="52" name="Picture 51">
          <a:extLst>
            <a:ext uri="{FF2B5EF4-FFF2-40B4-BE49-F238E27FC236}">
              <a16:creationId xmlns:a16="http://schemas.microsoft.com/office/drawing/2014/main" id="{9683A16D-61D9-4EB5-BAEB-230016328EE0}"/>
            </a:ext>
          </a:extLst>
        </xdr:cNvPr>
        <xdr:cNvPicPr>
          <a:picLocks noChangeAspect="1" noChangeArrowheads="1"/>
        </xdr:cNvPicPr>
      </xdr:nvPicPr>
      <xdr:blipFill>
        <a:blip xmlns:r="http://schemas.openxmlformats.org/officeDocument/2006/relationships" r:embed="rId51" cstate="print">
          <a:extLst>
            <a:ext uri="{28A0092B-C50C-407E-A947-70E740481C1C}">
              <a14:useLocalDpi xmlns:a14="http://schemas.microsoft.com/office/drawing/2010/main" val="0"/>
            </a:ext>
          </a:extLst>
        </a:blip>
        <a:srcRect/>
        <a:stretch>
          <a:fillRect/>
        </a:stretch>
      </xdr:blipFill>
      <xdr:spPr bwMode="auto">
        <a:xfrm>
          <a:off x="6630991" y="92697304"/>
          <a:ext cx="1947859" cy="144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150817</xdr:colOff>
      <xdr:row>59</xdr:row>
      <xdr:rowOff>144468</xdr:rowOff>
    </xdr:from>
    <xdr:to>
      <xdr:col>7</xdr:col>
      <xdr:colOff>2095501</xdr:colOff>
      <xdr:row>59</xdr:row>
      <xdr:rowOff>1584468</xdr:rowOff>
    </xdr:to>
    <xdr:pic>
      <xdr:nvPicPr>
        <xdr:cNvPr id="53" name="Picture 52">
          <a:extLst>
            <a:ext uri="{FF2B5EF4-FFF2-40B4-BE49-F238E27FC236}">
              <a16:creationId xmlns:a16="http://schemas.microsoft.com/office/drawing/2014/main" id="{0D13E7FA-49DF-4EC6-86D5-236C81D7741B}"/>
            </a:ext>
          </a:extLst>
        </xdr:cNvPr>
        <xdr:cNvPicPr>
          <a:picLocks noChangeAspect="1" noChangeArrowheads="1"/>
        </xdr:cNvPicPr>
      </xdr:nvPicPr>
      <xdr:blipFill>
        <a:blip xmlns:r="http://schemas.openxmlformats.org/officeDocument/2006/relationships" r:embed="rId52" cstate="print">
          <a:extLst>
            <a:ext uri="{28A0092B-C50C-407E-A947-70E740481C1C}">
              <a14:useLocalDpi xmlns:a14="http://schemas.microsoft.com/office/drawing/2010/main" val="0"/>
            </a:ext>
          </a:extLst>
        </a:blip>
        <a:srcRect/>
        <a:stretch>
          <a:fillRect/>
        </a:stretch>
      </xdr:blipFill>
      <xdr:spPr bwMode="auto">
        <a:xfrm>
          <a:off x="6615117" y="96061218"/>
          <a:ext cx="1944684" cy="144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134940</xdr:colOff>
      <xdr:row>19</xdr:row>
      <xdr:rowOff>120654</xdr:rowOff>
    </xdr:from>
    <xdr:to>
      <xdr:col>7</xdr:col>
      <xdr:colOff>2145657</xdr:colOff>
      <xdr:row>19</xdr:row>
      <xdr:rowOff>1560654</xdr:rowOff>
    </xdr:to>
    <xdr:pic>
      <xdr:nvPicPr>
        <xdr:cNvPr id="54" name="Picture 53">
          <a:extLst>
            <a:ext uri="{FF2B5EF4-FFF2-40B4-BE49-F238E27FC236}">
              <a16:creationId xmlns:a16="http://schemas.microsoft.com/office/drawing/2014/main" id="{A90AD525-3B09-412D-BE50-A55326C665A8}"/>
            </a:ext>
          </a:extLst>
        </xdr:cNvPr>
        <xdr:cNvPicPr>
          <a:picLocks noChangeAspect="1" noChangeArrowheads="1"/>
        </xdr:cNvPicPr>
      </xdr:nvPicPr>
      <xdr:blipFill>
        <a:blip xmlns:r="http://schemas.openxmlformats.org/officeDocument/2006/relationships" r:embed="rId53" cstate="print">
          <a:extLst>
            <a:ext uri="{28A0092B-C50C-407E-A947-70E740481C1C}">
              <a14:useLocalDpi xmlns:a14="http://schemas.microsoft.com/office/drawing/2010/main" val="0"/>
            </a:ext>
          </a:extLst>
        </a:blip>
        <a:srcRect/>
        <a:stretch>
          <a:fillRect/>
        </a:stretch>
      </xdr:blipFill>
      <xdr:spPr bwMode="auto">
        <a:xfrm>
          <a:off x="6599240" y="29235404"/>
          <a:ext cx="2010717" cy="144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142877</xdr:colOff>
      <xdr:row>20</xdr:row>
      <xdr:rowOff>120654</xdr:rowOff>
    </xdr:from>
    <xdr:to>
      <xdr:col>7</xdr:col>
      <xdr:colOff>2145769</xdr:colOff>
      <xdr:row>20</xdr:row>
      <xdr:rowOff>1560654</xdr:rowOff>
    </xdr:to>
    <xdr:pic>
      <xdr:nvPicPr>
        <xdr:cNvPr id="55" name="Picture 54">
          <a:extLst>
            <a:ext uri="{FF2B5EF4-FFF2-40B4-BE49-F238E27FC236}">
              <a16:creationId xmlns:a16="http://schemas.microsoft.com/office/drawing/2014/main" id="{BB8B4012-23D2-4A95-A04C-C0F7B5C0AA44}"/>
            </a:ext>
          </a:extLst>
        </xdr:cNvPr>
        <xdr:cNvPicPr>
          <a:picLocks noChangeAspect="1" noChangeArrowheads="1"/>
        </xdr:cNvPicPr>
      </xdr:nvPicPr>
      <xdr:blipFill>
        <a:blip xmlns:r="http://schemas.openxmlformats.org/officeDocument/2006/relationships" r:embed="rId54" cstate="print">
          <a:extLst>
            <a:ext uri="{28A0092B-C50C-407E-A947-70E740481C1C}">
              <a14:useLocalDpi xmlns:a14="http://schemas.microsoft.com/office/drawing/2010/main" val="0"/>
            </a:ext>
          </a:extLst>
        </a:blip>
        <a:srcRect/>
        <a:stretch>
          <a:fillRect/>
        </a:stretch>
      </xdr:blipFill>
      <xdr:spPr bwMode="auto">
        <a:xfrm>
          <a:off x="6607177" y="30905454"/>
          <a:ext cx="2002892" cy="144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142880</xdr:colOff>
      <xdr:row>8</xdr:row>
      <xdr:rowOff>128590</xdr:rowOff>
    </xdr:from>
    <xdr:to>
      <xdr:col>7</xdr:col>
      <xdr:colOff>2138094</xdr:colOff>
      <xdr:row>8</xdr:row>
      <xdr:rowOff>1568590</xdr:rowOff>
    </xdr:to>
    <xdr:pic>
      <xdr:nvPicPr>
        <xdr:cNvPr id="56" name="Picture 55">
          <a:extLst>
            <a:ext uri="{FF2B5EF4-FFF2-40B4-BE49-F238E27FC236}">
              <a16:creationId xmlns:a16="http://schemas.microsoft.com/office/drawing/2014/main" id="{3F8FFCC1-BC5B-4CE3-8B0D-899AF4DCEE37}"/>
            </a:ext>
          </a:extLst>
        </xdr:cNvPr>
        <xdr:cNvPicPr>
          <a:picLocks noChangeAspect="1" noChangeArrowheads="1"/>
        </xdr:cNvPicPr>
      </xdr:nvPicPr>
      <xdr:blipFill>
        <a:blip xmlns:r="http://schemas.openxmlformats.org/officeDocument/2006/relationships" r:embed="rId55" cstate="print">
          <a:extLst>
            <a:ext uri="{28A0092B-C50C-407E-A947-70E740481C1C}">
              <a14:useLocalDpi xmlns:a14="http://schemas.microsoft.com/office/drawing/2010/main" val="0"/>
            </a:ext>
          </a:extLst>
        </a:blip>
        <a:srcRect/>
        <a:stretch>
          <a:fillRect/>
        </a:stretch>
      </xdr:blipFill>
      <xdr:spPr bwMode="auto">
        <a:xfrm>
          <a:off x="6607180" y="10872790"/>
          <a:ext cx="1995214" cy="144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127005</xdr:colOff>
      <xdr:row>36</xdr:row>
      <xdr:rowOff>136530</xdr:rowOff>
    </xdr:from>
    <xdr:to>
      <xdr:col>7</xdr:col>
      <xdr:colOff>2164511</xdr:colOff>
      <xdr:row>36</xdr:row>
      <xdr:rowOff>1576530</xdr:rowOff>
    </xdr:to>
    <xdr:pic>
      <xdr:nvPicPr>
        <xdr:cNvPr id="57" name="Picture 56">
          <a:extLst>
            <a:ext uri="{FF2B5EF4-FFF2-40B4-BE49-F238E27FC236}">
              <a16:creationId xmlns:a16="http://schemas.microsoft.com/office/drawing/2014/main" id="{6083EFEF-9B4A-477B-AB1E-C12A115F9448}"/>
            </a:ext>
          </a:extLst>
        </xdr:cNvPr>
        <xdr:cNvPicPr>
          <a:picLocks noChangeAspect="1" noChangeArrowheads="1"/>
        </xdr:cNvPicPr>
      </xdr:nvPicPr>
      <xdr:blipFill>
        <a:blip xmlns:r="http://schemas.openxmlformats.org/officeDocument/2006/relationships" r:embed="rId56" cstate="print">
          <a:extLst>
            <a:ext uri="{28A0092B-C50C-407E-A947-70E740481C1C}">
              <a14:useLocalDpi xmlns:a14="http://schemas.microsoft.com/office/drawing/2010/main" val="0"/>
            </a:ext>
          </a:extLst>
        </a:blip>
        <a:srcRect/>
        <a:stretch>
          <a:fillRect/>
        </a:stretch>
      </xdr:blipFill>
      <xdr:spPr bwMode="auto">
        <a:xfrm>
          <a:off x="6591305" y="57642130"/>
          <a:ext cx="2037506" cy="144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198444</xdr:colOff>
      <xdr:row>45</xdr:row>
      <xdr:rowOff>128592</xdr:rowOff>
    </xdr:from>
    <xdr:to>
      <xdr:col>7</xdr:col>
      <xdr:colOff>2106051</xdr:colOff>
      <xdr:row>45</xdr:row>
      <xdr:rowOff>1568592</xdr:rowOff>
    </xdr:to>
    <xdr:pic>
      <xdr:nvPicPr>
        <xdr:cNvPr id="58" name="Picture 57">
          <a:extLst>
            <a:ext uri="{FF2B5EF4-FFF2-40B4-BE49-F238E27FC236}">
              <a16:creationId xmlns:a16="http://schemas.microsoft.com/office/drawing/2014/main" id="{00EEC001-F877-45E9-B12C-679FA898D1CB}"/>
            </a:ext>
          </a:extLst>
        </xdr:cNvPr>
        <xdr:cNvPicPr>
          <a:picLocks noChangeAspect="1" noChangeArrowheads="1"/>
        </xdr:cNvPicPr>
      </xdr:nvPicPr>
      <xdr:blipFill>
        <a:blip xmlns:r="http://schemas.openxmlformats.org/officeDocument/2006/relationships" r:embed="rId57" cstate="print">
          <a:extLst>
            <a:ext uri="{28A0092B-C50C-407E-A947-70E740481C1C}">
              <a14:useLocalDpi xmlns:a14="http://schemas.microsoft.com/office/drawing/2010/main" val="0"/>
            </a:ext>
          </a:extLst>
        </a:blip>
        <a:srcRect/>
        <a:stretch>
          <a:fillRect/>
        </a:stretch>
      </xdr:blipFill>
      <xdr:spPr bwMode="auto">
        <a:xfrm>
          <a:off x="6662744" y="72664642"/>
          <a:ext cx="1907607" cy="144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166691</xdr:colOff>
      <xdr:row>34</xdr:row>
      <xdr:rowOff>128592</xdr:rowOff>
    </xdr:from>
    <xdr:to>
      <xdr:col>7</xdr:col>
      <xdr:colOff>2099169</xdr:colOff>
      <xdr:row>34</xdr:row>
      <xdr:rowOff>1568592</xdr:rowOff>
    </xdr:to>
    <xdr:pic>
      <xdr:nvPicPr>
        <xdr:cNvPr id="59" name="Picture 58">
          <a:extLst>
            <a:ext uri="{FF2B5EF4-FFF2-40B4-BE49-F238E27FC236}">
              <a16:creationId xmlns:a16="http://schemas.microsoft.com/office/drawing/2014/main" id="{9C1A224D-AF22-4F58-BD62-9BC7CFE8C4F2}"/>
            </a:ext>
          </a:extLst>
        </xdr:cNvPr>
        <xdr:cNvPicPr>
          <a:picLocks noChangeAspect="1" noChangeArrowheads="1"/>
        </xdr:cNvPicPr>
      </xdr:nvPicPr>
      <xdr:blipFill>
        <a:blip xmlns:r="http://schemas.openxmlformats.org/officeDocument/2006/relationships" r:embed="rId58" cstate="print">
          <a:extLst>
            <a:ext uri="{28A0092B-C50C-407E-A947-70E740481C1C}">
              <a14:useLocalDpi xmlns:a14="http://schemas.microsoft.com/office/drawing/2010/main" val="0"/>
            </a:ext>
          </a:extLst>
        </a:blip>
        <a:srcRect/>
        <a:stretch>
          <a:fillRect/>
        </a:stretch>
      </xdr:blipFill>
      <xdr:spPr bwMode="auto">
        <a:xfrm>
          <a:off x="6630991" y="54294092"/>
          <a:ext cx="1932478" cy="144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142877</xdr:colOff>
      <xdr:row>15</xdr:row>
      <xdr:rowOff>136529</xdr:rowOff>
    </xdr:from>
    <xdr:to>
      <xdr:col>7</xdr:col>
      <xdr:colOff>2160463</xdr:colOff>
      <xdr:row>15</xdr:row>
      <xdr:rowOff>1576529</xdr:rowOff>
    </xdr:to>
    <xdr:pic>
      <xdr:nvPicPr>
        <xdr:cNvPr id="60" name="Picture 59">
          <a:extLst>
            <a:ext uri="{FF2B5EF4-FFF2-40B4-BE49-F238E27FC236}">
              <a16:creationId xmlns:a16="http://schemas.microsoft.com/office/drawing/2014/main" id="{7583AF8D-BA4D-4101-B527-B7C8D67CE4A0}"/>
            </a:ext>
          </a:extLst>
        </xdr:cNvPr>
        <xdr:cNvPicPr>
          <a:picLocks noChangeAspect="1" noChangeArrowheads="1"/>
        </xdr:cNvPicPr>
      </xdr:nvPicPr>
      <xdr:blipFill>
        <a:blip xmlns:r="http://schemas.openxmlformats.org/officeDocument/2006/relationships" r:embed="rId59" cstate="print">
          <a:extLst>
            <a:ext uri="{28A0092B-C50C-407E-A947-70E740481C1C}">
              <a14:useLocalDpi xmlns:a14="http://schemas.microsoft.com/office/drawing/2010/main" val="0"/>
            </a:ext>
          </a:extLst>
        </a:blip>
        <a:srcRect/>
        <a:stretch>
          <a:fillRect/>
        </a:stretch>
      </xdr:blipFill>
      <xdr:spPr bwMode="auto">
        <a:xfrm>
          <a:off x="6607177" y="22571079"/>
          <a:ext cx="2017586" cy="144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101600</xdr:colOff>
      <xdr:row>3</xdr:row>
      <xdr:rowOff>107950</xdr:rowOff>
    </xdr:from>
    <xdr:to>
      <xdr:col>6</xdr:col>
      <xdr:colOff>2133600</xdr:colOff>
      <xdr:row>3</xdr:row>
      <xdr:rowOff>1822450</xdr:rowOff>
    </xdr:to>
    <xdr:pic>
      <xdr:nvPicPr>
        <xdr:cNvPr id="2" name="Picture 1">
          <a:extLst>
            <a:ext uri="{FF2B5EF4-FFF2-40B4-BE49-F238E27FC236}">
              <a16:creationId xmlns:a16="http://schemas.microsoft.com/office/drawing/2014/main" id="{16BD12B3-EC96-419D-90BA-867CAE34DB8F}"/>
            </a:ext>
          </a:extLst>
        </xdr:cNvPr>
        <xdr:cNvPicPr>
          <a:picLocks noChangeAspect="1"/>
        </xdr:cNvPicPr>
      </xdr:nvPicPr>
      <xdr:blipFill>
        <a:blip xmlns:r="http://schemas.openxmlformats.org/officeDocument/2006/relationships" r:embed="rId1" cstate="print"/>
        <a:stretch>
          <a:fillRect/>
        </a:stretch>
      </xdr:blipFill>
      <xdr:spPr>
        <a:xfrm>
          <a:off x="5264150" y="2768600"/>
          <a:ext cx="2032000" cy="1714500"/>
        </a:xfrm>
        <a:prstGeom prst="rect">
          <a:avLst/>
        </a:prstGeom>
      </xdr:spPr>
    </xdr:pic>
    <xdr:clientData/>
  </xdr:twoCellAnchor>
  <xdr:twoCellAnchor editAs="oneCell">
    <xdr:from>
      <xdr:col>6</xdr:col>
      <xdr:colOff>133350</xdr:colOff>
      <xdr:row>6</xdr:row>
      <xdr:rowOff>95250</xdr:rowOff>
    </xdr:from>
    <xdr:to>
      <xdr:col>6</xdr:col>
      <xdr:colOff>2235200</xdr:colOff>
      <xdr:row>6</xdr:row>
      <xdr:rowOff>1822450</xdr:rowOff>
    </xdr:to>
    <xdr:pic>
      <xdr:nvPicPr>
        <xdr:cNvPr id="3" name="Picture 2">
          <a:extLst>
            <a:ext uri="{FF2B5EF4-FFF2-40B4-BE49-F238E27FC236}">
              <a16:creationId xmlns:a16="http://schemas.microsoft.com/office/drawing/2014/main" id="{22ED4BC7-9CB2-430E-8CC4-E7ED9A4DCA87}"/>
            </a:ext>
          </a:extLst>
        </xdr:cNvPr>
        <xdr:cNvPicPr>
          <a:picLocks noChangeAspect="1"/>
        </xdr:cNvPicPr>
      </xdr:nvPicPr>
      <xdr:blipFill>
        <a:blip xmlns:r="http://schemas.openxmlformats.org/officeDocument/2006/relationships" r:embed="rId2" cstate="print"/>
        <a:stretch>
          <a:fillRect/>
        </a:stretch>
      </xdr:blipFill>
      <xdr:spPr>
        <a:xfrm>
          <a:off x="5295900" y="8661400"/>
          <a:ext cx="2101850" cy="1727200"/>
        </a:xfrm>
        <a:prstGeom prst="rect">
          <a:avLst/>
        </a:prstGeom>
      </xdr:spPr>
    </xdr:pic>
    <xdr:clientData/>
  </xdr:twoCellAnchor>
  <xdr:twoCellAnchor editAs="oneCell">
    <xdr:from>
      <xdr:col>6</xdr:col>
      <xdr:colOff>63500</xdr:colOff>
      <xdr:row>4</xdr:row>
      <xdr:rowOff>0</xdr:rowOff>
    </xdr:from>
    <xdr:to>
      <xdr:col>6</xdr:col>
      <xdr:colOff>2127250</xdr:colOff>
      <xdr:row>4</xdr:row>
      <xdr:rowOff>1676400</xdr:rowOff>
    </xdr:to>
    <xdr:pic>
      <xdr:nvPicPr>
        <xdr:cNvPr id="4" name="Picture 3">
          <a:extLst>
            <a:ext uri="{FF2B5EF4-FFF2-40B4-BE49-F238E27FC236}">
              <a16:creationId xmlns:a16="http://schemas.microsoft.com/office/drawing/2014/main" id="{DE85F9DE-8749-49DF-B9C0-3B96D109492F}"/>
            </a:ext>
          </a:extLst>
        </xdr:cNvPr>
        <xdr:cNvPicPr>
          <a:picLocks noChangeAspect="1"/>
        </xdr:cNvPicPr>
      </xdr:nvPicPr>
      <xdr:blipFill>
        <a:blip xmlns:r="http://schemas.openxmlformats.org/officeDocument/2006/relationships" r:embed="rId3" cstate="print"/>
        <a:stretch>
          <a:fillRect/>
        </a:stretch>
      </xdr:blipFill>
      <xdr:spPr>
        <a:xfrm>
          <a:off x="4346222" y="4628444"/>
          <a:ext cx="2063750" cy="1676400"/>
        </a:xfrm>
        <a:prstGeom prst="rect">
          <a:avLst/>
        </a:prstGeom>
      </xdr:spPr>
    </xdr:pic>
    <xdr:clientData/>
  </xdr:twoCellAnchor>
  <xdr:twoCellAnchor editAs="oneCell">
    <xdr:from>
      <xdr:col>6</xdr:col>
      <xdr:colOff>158751</xdr:colOff>
      <xdr:row>5</xdr:row>
      <xdr:rowOff>82550</xdr:rowOff>
    </xdr:from>
    <xdr:to>
      <xdr:col>6</xdr:col>
      <xdr:colOff>2209800</xdr:colOff>
      <xdr:row>5</xdr:row>
      <xdr:rowOff>1790700</xdr:rowOff>
    </xdr:to>
    <xdr:pic>
      <xdr:nvPicPr>
        <xdr:cNvPr id="5" name="Picture 4">
          <a:extLst>
            <a:ext uri="{FF2B5EF4-FFF2-40B4-BE49-F238E27FC236}">
              <a16:creationId xmlns:a16="http://schemas.microsoft.com/office/drawing/2014/main" id="{7E979031-189B-4686-B8F3-31FA495EA9C3}"/>
            </a:ext>
          </a:extLst>
        </xdr:cNvPr>
        <xdr:cNvPicPr>
          <a:picLocks noChangeAspect="1"/>
        </xdr:cNvPicPr>
      </xdr:nvPicPr>
      <xdr:blipFill>
        <a:blip xmlns:r="http://schemas.openxmlformats.org/officeDocument/2006/relationships" r:embed="rId4" cstate="print"/>
        <a:stretch>
          <a:fillRect/>
        </a:stretch>
      </xdr:blipFill>
      <xdr:spPr>
        <a:xfrm>
          <a:off x="5321301" y="6680200"/>
          <a:ext cx="2051049" cy="1708150"/>
        </a:xfrm>
        <a:prstGeom prst="rect">
          <a:avLst/>
        </a:prstGeom>
      </xdr:spPr>
    </xdr:pic>
    <xdr:clientData/>
  </xdr:twoCellAnchor>
  <xdr:twoCellAnchor editAs="oneCell">
    <xdr:from>
      <xdr:col>6</xdr:col>
      <xdr:colOff>152401</xdr:colOff>
      <xdr:row>2</xdr:row>
      <xdr:rowOff>107950</xdr:rowOff>
    </xdr:from>
    <xdr:to>
      <xdr:col>6</xdr:col>
      <xdr:colOff>2119288</xdr:colOff>
      <xdr:row>2</xdr:row>
      <xdr:rowOff>1797050</xdr:rowOff>
    </xdr:to>
    <xdr:pic>
      <xdr:nvPicPr>
        <xdr:cNvPr id="6" name="Picture 5">
          <a:extLst>
            <a:ext uri="{FF2B5EF4-FFF2-40B4-BE49-F238E27FC236}">
              <a16:creationId xmlns:a16="http://schemas.microsoft.com/office/drawing/2014/main" id="{FDF58E04-EBBE-4BE1-81D7-3F5369E82672}"/>
            </a:ext>
          </a:extLst>
        </xdr:cNvPr>
        <xdr:cNvPicPr>
          <a:picLocks noChangeAspect="1"/>
        </xdr:cNvPicPr>
      </xdr:nvPicPr>
      <xdr:blipFill>
        <a:blip xmlns:r="http://schemas.openxmlformats.org/officeDocument/2006/relationships" r:embed="rId5" cstate="print"/>
        <a:stretch>
          <a:fillRect/>
        </a:stretch>
      </xdr:blipFill>
      <xdr:spPr>
        <a:xfrm>
          <a:off x="5314951" y="800100"/>
          <a:ext cx="1966887" cy="1689100"/>
        </a:xfrm>
        <a:prstGeom prst="rect">
          <a:avLst/>
        </a:prstGeom>
      </xdr:spPr>
    </xdr:pic>
    <xdr:clientData/>
  </xdr:twoCellAnchor>
  <xdr:twoCellAnchor editAs="oneCell">
    <xdr:from>
      <xdr:col>6</xdr:col>
      <xdr:colOff>134941</xdr:colOff>
      <xdr:row>7</xdr:row>
      <xdr:rowOff>117478</xdr:rowOff>
    </xdr:from>
    <xdr:to>
      <xdr:col>6</xdr:col>
      <xdr:colOff>2120900</xdr:colOff>
      <xdr:row>7</xdr:row>
      <xdr:rowOff>1885950</xdr:rowOff>
    </xdr:to>
    <xdr:pic>
      <xdr:nvPicPr>
        <xdr:cNvPr id="7" name="Picture 6">
          <a:extLst>
            <a:ext uri="{FF2B5EF4-FFF2-40B4-BE49-F238E27FC236}">
              <a16:creationId xmlns:a16="http://schemas.microsoft.com/office/drawing/2014/main" id="{2CB951EC-29A8-4FA6-A122-8890E23C2386}"/>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4417663" y="4745922"/>
          <a:ext cx="1985959" cy="17684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9.xml.rels><?xml version="1.0" encoding="UTF-8" standalone="yes"?>
<Relationships xmlns="http://schemas.openxmlformats.org/package/2006/relationships"><Relationship Id="rId8" Type="http://schemas.openxmlformats.org/officeDocument/2006/relationships/hyperlink" Target="https://www.google.com/maps?q=27.972546,79.723579" TargetMode="External"/><Relationship Id="rId13" Type="http://schemas.openxmlformats.org/officeDocument/2006/relationships/hyperlink" Target="https://www.google.com/maps?q=28.157046,79.579784" TargetMode="External"/><Relationship Id="rId18" Type="http://schemas.openxmlformats.org/officeDocument/2006/relationships/hyperlink" Target="https://www.google.com/maps?q=28.079934,79.632024" TargetMode="External"/><Relationship Id="rId26" Type="http://schemas.openxmlformats.org/officeDocument/2006/relationships/hyperlink" Target="https://www.google.com/maps?q=27.853847,79.976134" TargetMode="External"/><Relationship Id="rId3" Type="http://schemas.openxmlformats.org/officeDocument/2006/relationships/hyperlink" Target="https://www.google.com/maps?q=27.965282,79.743688" TargetMode="External"/><Relationship Id="rId21" Type="http://schemas.openxmlformats.org/officeDocument/2006/relationships/hyperlink" Target="https://www.google.com/maps?q=27.972859,79.723338" TargetMode="External"/><Relationship Id="rId7" Type="http://schemas.openxmlformats.org/officeDocument/2006/relationships/hyperlink" Target="https://www.google.com/maps?q=27.971431,79.724548" TargetMode="External"/><Relationship Id="rId12" Type="http://schemas.openxmlformats.org/officeDocument/2006/relationships/hyperlink" Target="https://www.google.com/maps?q=28.080234,79.631866" TargetMode="External"/><Relationship Id="rId17" Type="http://schemas.openxmlformats.org/officeDocument/2006/relationships/hyperlink" Target="https://www.google.com/maps?q=28.188549,79.555344" TargetMode="External"/><Relationship Id="rId25" Type="http://schemas.openxmlformats.org/officeDocument/2006/relationships/hyperlink" Target="https://www.google.com/maps?q=28.067882,79.644375" TargetMode="External"/><Relationship Id="rId2" Type="http://schemas.openxmlformats.org/officeDocument/2006/relationships/hyperlink" Target="https://www.google.com/maps?q=27.92319,79.815115" TargetMode="External"/><Relationship Id="rId16" Type="http://schemas.openxmlformats.org/officeDocument/2006/relationships/hyperlink" Target="https://www.google.com/maps?q=28.188684,79.555196" TargetMode="External"/><Relationship Id="rId20" Type="http://schemas.openxmlformats.org/officeDocument/2006/relationships/hyperlink" Target="https://www.google.com/maps?q=27.972774,79.723385" TargetMode="External"/><Relationship Id="rId1" Type="http://schemas.openxmlformats.org/officeDocument/2006/relationships/hyperlink" Target="https://www.google.com/maps?q=28.062812,79.647181" TargetMode="External"/><Relationship Id="rId6" Type="http://schemas.openxmlformats.org/officeDocument/2006/relationships/hyperlink" Target="https://www.google.com/maps?q=27.971326,79.72472" TargetMode="External"/><Relationship Id="rId11" Type="http://schemas.openxmlformats.org/officeDocument/2006/relationships/hyperlink" Target="https://www.google.com/maps?q=28.080234,79.631866" TargetMode="External"/><Relationship Id="rId24" Type="http://schemas.openxmlformats.org/officeDocument/2006/relationships/hyperlink" Target="https://www.google.com/maps?q=28.06705,79.64463" TargetMode="External"/><Relationship Id="rId5" Type="http://schemas.openxmlformats.org/officeDocument/2006/relationships/hyperlink" Target="https://www.google.com/maps?q=27.970926,79.725439" TargetMode="External"/><Relationship Id="rId15" Type="http://schemas.openxmlformats.org/officeDocument/2006/relationships/hyperlink" Target="https://www.google.com/maps?q=28.185866,79.557347" TargetMode="External"/><Relationship Id="rId23" Type="http://schemas.openxmlformats.org/officeDocument/2006/relationships/hyperlink" Target="https://www.google.com/maps?q=28.067349,79.644337" TargetMode="External"/><Relationship Id="rId10" Type="http://schemas.openxmlformats.org/officeDocument/2006/relationships/hyperlink" Target="https://www.google.com/maps?q=28.079766,79.632106" TargetMode="External"/><Relationship Id="rId19" Type="http://schemas.openxmlformats.org/officeDocument/2006/relationships/hyperlink" Target="https://www.google.com/maps?q=27.972691,79.723428" TargetMode="External"/><Relationship Id="rId4" Type="http://schemas.openxmlformats.org/officeDocument/2006/relationships/hyperlink" Target="https://www.google.com/maps?q=27.970926,79.725439" TargetMode="External"/><Relationship Id="rId9" Type="http://schemas.openxmlformats.org/officeDocument/2006/relationships/hyperlink" Target="https://www.google.com/maps?q=27.972687,79.723453" TargetMode="External"/><Relationship Id="rId14" Type="http://schemas.openxmlformats.org/officeDocument/2006/relationships/hyperlink" Target="https://www.google.com/maps?q=28.161022,79.576802" TargetMode="External"/><Relationship Id="rId22" Type="http://schemas.openxmlformats.org/officeDocument/2006/relationships/hyperlink" Target="https://www.google.com/maps?q=27.97306,79.723318" TargetMode="External"/><Relationship Id="rId27"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3" Type="http://schemas.openxmlformats.org/officeDocument/2006/relationships/hyperlink" Target="https://www.google.com/maps?q=27.837673,79.921168" TargetMode="External"/><Relationship Id="rId2" Type="http://schemas.openxmlformats.org/officeDocument/2006/relationships/hyperlink" Target="https://www.google.com/maps?q=27.85337,79.935025" TargetMode="External"/><Relationship Id="rId1" Type="http://schemas.openxmlformats.org/officeDocument/2006/relationships/hyperlink" Target="https://www.google.com/maps?q=27.966913,79.731049" TargetMode="External"/><Relationship Id="rId6" Type="http://schemas.openxmlformats.org/officeDocument/2006/relationships/drawing" Target="../drawings/drawing2.xml"/><Relationship Id="rId5" Type="http://schemas.openxmlformats.org/officeDocument/2006/relationships/hyperlink" Target="https://www.google.com/maps?q=28.185582,79.55764" TargetMode="External"/><Relationship Id="rId4" Type="http://schemas.openxmlformats.org/officeDocument/2006/relationships/hyperlink" Target="https://www.google.com/maps?q=27.836608,79.919562" TargetMode="Externa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D073A-A156-4E8A-95FD-F7E083C638AC}">
  <sheetPr>
    <pageSetUpPr fitToPage="1"/>
  </sheetPr>
  <dimension ref="A1:G57"/>
  <sheetViews>
    <sheetView topLeftCell="A2" zoomScale="70" zoomScaleNormal="70" workbookViewId="0">
      <pane ySplit="2" topLeftCell="A36" activePane="bottomLeft" state="frozen"/>
      <selection activeCell="A2" sqref="A2"/>
      <selection pane="bottomLeft" activeCell="B4" sqref="B4"/>
    </sheetView>
  </sheetViews>
  <sheetFormatPr defaultColWidth="8.7265625" defaultRowHeight="21.5"/>
  <cols>
    <col min="1" max="1" width="5.6328125" style="399" bestFit="1" customWidth="1"/>
    <col min="2" max="2" width="121.26953125" style="400" customWidth="1"/>
    <col min="3" max="3" width="9.26953125" style="401" customWidth="1"/>
    <col min="4" max="4" width="6.7265625" style="401" bestFit="1" customWidth="1"/>
    <col min="5" max="5" width="11.453125" style="402" bestFit="1" customWidth="1"/>
    <col min="6" max="6" width="15.08984375" style="406" bestFit="1" customWidth="1"/>
    <col min="7" max="7" width="46.6328125" style="403" customWidth="1"/>
    <col min="8" max="16384" width="8.7265625" style="384"/>
  </cols>
  <sheetData>
    <row r="1" spans="1:7" ht="31" hidden="1" customHeight="1">
      <c r="A1" s="435"/>
      <c r="B1" s="435"/>
      <c r="C1" s="435"/>
      <c r="D1" s="435"/>
      <c r="E1" s="435"/>
      <c r="F1" s="435"/>
      <c r="G1" s="435"/>
    </row>
    <row r="2" spans="1:7">
      <c r="A2" s="436" t="s">
        <v>768</v>
      </c>
      <c r="B2" s="436"/>
      <c r="C2" s="436"/>
      <c r="D2" s="436"/>
      <c r="E2" s="436"/>
      <c r="F2" s="436"/>
      <c r="G2" s="436"/>
    </row>
    <row r="3" spans="1:7" s="388" customFormat="1" ht="17">
      <c r="A3" s="385" t="s">
        <v>1</v>
      </c>
      <c r="B3" s="386" t="s">
        <v>2</v>
      </c>
      <c r="C3" s="386" t="s">
        <v>3</v>
      </c>
      <c r="D3" s="386" t="s">
        <v>4</v>
      </c>
      <c r="E3" s="387" t="s">
        <v>5</v>
      </c>
      <c r="F3" s="404" t="s">
        <v>767</v>
      </c>
      <c r="G3" s="412" t="s">
        <v>7</v>
      </c>
    </row>
    <row r="4" spans="1:7" ht="360">
      <c r="A4" s="389">
        <v>1</v>
      </c>
      <c r="B4" s="390" t="s">
        <v>716</v>
      </c>
      <c r="C4" s="413" t="s">
        <v>9</v>
      </c>
      <c r="D4" s="414">
        <f>'1-Distribution Panel'!D35</f>
        <v>35</v>
      </c>
      <c r="E4" s="415"/>
      <c r="F4" s="416"/>
      <c r="G4" s="393" t="s">
        <v>10</v>
      </c>
    </row>
    <row r="5" spans="1:7" ht="54">
      <c r="A5" s="389">
        <v>2</v>
      </c>
      <c r="B5" s="390" t="s">
        <v>717</v>
      </c>
      <c r="C5" s="413" t="s">
        <v>9</v>
      </c>
      <c r="D5" s="413">
        <v>100</v>
      </c>
      <c r="E5" s="415"/>
      <c r="F5" s="416"/>
      <c r="G5" s="394" t="s">
        <v>13</v>
      </c>
    </row>
    <row r="6" spans="1:7" ht="54">
      <c r="A6" s="389">
        <v>3</v>
      </c>
      <c r="B6" s="390" t="s">
        <v>718</v>
      </c>
      <c r="C6" s="413" t="s">
        <v>9</v>
      </c>
      <c r="D6" s="413">
        <v>10</v>
      </c>
      <c r="E6" s="415"/>
      <c r="F6" s="416"/>
      <c r="G6" s="394" t="s">
        <v>13</v>
      </c>
    </row>
    <row r="7" spans="1:7" ht="54">
      <c r="A7" s="389">
        <v>4</v>
      </c>
      <c r="B7" s="390" t="s">
        <v>719</v>
      </c>
      <c r="C7" s="413" t="s">
        <v>9</v>
      </c>
      <c r="D7" s="413">
        <v>10</v>
      </c>
      <c r="E7" s="415"/>
      <c r="F7" s="416"/>
      <c r="G7" s="394" t="s">
        <v>13</v>
      </c>
    </row>
    <row r="8" spans="1:7" ht="54">
      <c r="A8" s="389">
        <v>5</v>
      </c>
      <c r="B8" s="390" t="s">
        <v>720</v>
      </c>
      <c r="C8" s="413" t="s">
        <v>9</v>
      </c>
      <c r="D8" s="413">
        <v>60</v>
      </c>
      <c r="E8" s="415"/>
      <c r="F8" s="416"/>
      <c r="G8" s="394" t="s">
        <v>13</v>
      </c>
    </row>
    <row r="9" spans="1:7" ht="77.5">
      <c r="A9" s="389">
        <v>6</v>
      </c>
      <c r="B9" s="390" t="s">
        <v>721</v>
      </c>
      <c r="C9" s="413" t="s">
        <v>9</v>
      </c>
      <c r="D9" s="414">
        <v>1000</v>
      </c>
      <c r="E9" s="415"/>
      <c r="F9" s="416"/>
      <c r="G9" s="395" t="s">
        <v>24</v>
      </c>
    </row>
    <row r="10" spans="1:7" ht="51">
      <c r="A10" s="389">
        <v>7</v>
      </c>
      <c r="B10" s="390" t="s">
        <v>722</v>
      </c>
      <c r="C10" s="413" t="s">
        <v>9</v>
      </c>
      <c r="D10" s="413">
        <v>60</v>
      </c>
      <c r="E10" s="415"/>
      <c r="F10" s="416"/>
      <c r="G10" s="394" t="s">
        <v>13</v>
      </c>
    </row>
    <row r="11" spans="1:7" ht="187">
      <c r="A11" s="389">
        <v>8</v>
      </c>
      <c r="B11" s="390" t="s">
        <v>723</v>
      </c>
      <c r="C11" s="413" t="s">
        <v>29</v>
      </c>
      <c r="D11" s="414">
        <f>'13-18 AL Cable '!K76</f>
        <v>25000</v>
      </c>
      <c r="E11" s="415"/>
      <c r="F11" s="416"/>
      <c r="G11" s="394" t="s">
        <v>32</v>
      </c>
    </row>
    <row r="12" spans="1:7" ht="136">
      <c r="A12" s="389">
        <v>9</v>
      </c>
      <c r="B12" s="390" t="s">
        <v>724</v>
      </c>
      <c r="C12" s="413" t="s">
        <v>29</v>
      </c>
      <c r="D12" s="414">
        <f>'13-18 AL Cable '!L76</f>
        <v>20000</v>
      </c>
      <c r="E12" s="415"/>
      <c r="F12" s="416"/>
      <c r="G12" s="394" t="s">
        <v>34</v>
      </c>
    </row>
    <row r="13" spans="1:7" ht="88">
      <c r="A13" s="389">
        <v>10</v>
      </c>
      <c r="B13" s="390" t="s">
        <v>725</v>
      </c>
      <c r="C13" s="413" t="s">
        <v>29</v>
      </c>
      <c r="D13" s="414">
        <f>'13-18 AL Cable '!M76</f>
        <v>2000</v>
      </c>
      <c r="E13" s="415"/>
      <c r="F13" s="416"/>
      <c r="G13" s="394" t="s">
        <v>36</v>
      </c>
    </row>
    <row r="14" spans="1:7" ht="88">
      <c r="A14" s="389">
        <v>11</v>
      </c>
      <c r="B14" s="390" t="s">
        <v>726</v>
      </c>
      <c r="C14" s="413" t="s">
        <v>29</v>
      </c>
      <c r="D14" s="414">
        <f>'13-18 AL Cable '!N76</f>
        <v>1000</v>
      </c>
      <c r="E14" s="415"/>
      <c r="F14" s="416"/>
      <c r="G14" s="394" t="s">
        <v>36</v>
      </c>
    </row>
    <row r="15" spans="1:7" ht="88">
      <c r="A15" s="389">
        <v>12</v>
      </c>
      <c r="B15" s="390" t="s">
        <v>727</v>
      </c>
      <c r="C15" s="413" t="s">
        <v>29</v>
      </c>
      <c r="D15" s="414">
        <f>'13-18 AL Cable '!O76</f>
        <v>1000</v>
      </c>
      <c r="E15" s="415"/>
      <c r="F15" s="416"/>
      <c r="G15" s="394" t="s">
        <v>36</v>
      </c>
    </row>
    <row r="16" spans="1:7" ht="105">
      <c r="A16" s="389">
        <v>13</v>
      </c>
      <c r="B16" s="390" t="s">
        <v>728</v>
      </c>
      <c r="C16" s="413" t="s">
        <v>29</v>
      </c>
      <c r="D16" s="414">
        <v>10000</v>
      </c>
      <c r="E16" s="415"/>
      <c r="F16" s="416"/>
      <c r="G16" s="394" t="s">
        <v>41</v>
      </c>
    </row>
    <row r="17" spans="1:7" ht="88">
      <c r="A17" s="389">
        <v>14</v>
      </c>
      <c r="B17" s="396" t="s">
        <v>729</v>
      </c>
      <c r="C17" s="417" t="s">
        <v>29</v>
      </c>
      <c r="D17" s="418">
        <f>'20- HDPE pipe 100 mm'!D35</f>
        <v>1500</v>
      </c>
      <c r="E17" s="419"/>
      <c r="F17" s="420"/>
      <c r="G17" s="394" t="s">
        <v>43</v>
      </c>
    </row>
    <row r="18" spans="1:7" ht="88">
      <c r="A18" s="389">
        <v>15</v>
      </c>
      <c r="B18" s="390" t="s">
        <v>730</v>
      </c>
      <c r="C18" s="413" t="s">
        <v>769</v>
      </c>
      <c r="D18" s="414">
        <v>1500</v>
      </c>
      <c r="E18" s="415"/>
      <c r="F18" s="416"/>
      <c r="G18" s="394" t="s">
        <v>45</v>
      </c>
    </row>
    <row r="19" spans="1:7" ht="88">
      <c r="A19" s="389">
        <v>16</v>
      </c>
      <c r="B19" s="390" t="s">
        <v>731</v>
      </c>
      <c r="C19" s="413" t="s">
        <v>769</v>
      </c>
      <c r="D19" s="414">
        <f>'HDD 100 &amp; 63mm Pipe for site'!G11</f>
        <v>1000</v>
      </c>
      <c r="E19" s="415"/>
      <c r="F19" s="416"/>
      <c r="G19" s="394" t="s">
        <v>45</v>
      </c>
    </row>
    <row r="20" spans="1:7" ht="139">
      <c r="A20" s="389">
        <v>17</v>
      </c>
      <c r="B20" s="390" t="s">
        <v>732</v>
      </c>
      <c r="C20" s="413" t="s">
        <v>9</v>
      </c>
      <c r="D20" s="414">
        <f>'Electrical Chamber'!G14</f>
        <v>32</v>
      </c>
      <c r="E20" s="415"/>
      <c r="F20" s="416"/>
      <c r="G20" s="394" t="s">
        <v>48</v>
      </c>
    </row>
    <row r="21" spans="1:7" ht="122">
      <c r="A21" s="389">
        <v>18</v>
      </c>
      <c r="B21" s="390" t="s">
        <v>733</v>
      </c>
      <c r="C21" s="413" t="s">
        <v>9</v>
      </c>
      <c r="D21" s="414">
        <v>400</v>
      </c>
      <c r="E21" s="415"/>
      <c r="F21" s="416"/>
      <c r="G21" s="394" t="s">
        <v>49</v>
      </c>
    </row>
    <row r="22" spans="1:7" ht="142">
      <c r="A22" s="389">
        <v>19</v>
      </c>
      <c r="B22" s="390" t="s">
        <v>734</v>
      </c>
      <c r="C22" s="413" t="s">
        <v>9</v>
      </c>
      <c r="D22" s="414">
        <f>'Earthing at Toll Plaza &amp; GI wi '!F34</f>
        <v>16</v>
      </c>
      <c r="E22" s="415"/>
      <c r="F22" s="416"/>
      <c r="G22" s="394" t="s">
        <v>51</v>
      </c>
    </row>
    <row r="23" spans="1:7" ht="122">
      <c r="A23" s="389">
        <v>20</v>
      </c>
      <c r="B23" s="390" t="s">
        <v>735</v>
      </c>
      <c r="C23" s="413" t="s">
        <v>9</v>
      </c>
      <c r="D23" s="414">
        <f>'Earthing at Toll Plaza &amp; GI wi '!E34</f>
        <v>56</v>
      </c>
      <c r="E23" s="415"/>
      <c r="F23" s="416"/>
      <c r="G23" s="394" t="s">
        <v>53</v>
      </c>
    </row>
    <row r="24" spans="1:7" ht="71">
      <c r="A24" s="389">
        <v>21</v>
      </c>
      <c r="B24" s="390" t="s">
        <v>736</v>
      </c>
      <c r="C24" s="413" t="s">
        <v>9</v>
      </c>
      <c r="D24" s="413">
        <v>2</v>
      </c>
      <c r="E24" s="415"/>
      <c r="F24" s="416"/>
      <c r="G24" s="394" t="s">
        <v>55</v>
      </c>
    </row>
    <row r="25" spans="1:7" ht="54">
      <c r="A25" s="389">
        <v>22</v>
      </c>
      <c r="B25" s="390" t="s">
        <v>737</v>
      </c>
      <c r="C25" s="413" t="s">
        <v>57</v>
      </c>
      <c r="D25" s="414">
        <f>'Earthing at Toll Plaza &amp; GI wi '!G34</f>
        <v>1800</v>
      </c>
      <c r="E25" s="415"/>
      <c r="F25" s="416"/>
      <c r="G25" s="394" t="s">
        <v>53</v>
      </c>
    </row>
    <row r="26" spans="1:7" ht="68">
      <c r="A26" s="389">
        <v>23</v>
      </c>
      <c r="B26" s="390" t="s">
        <v>738</v>
      </c>
      <c r="C26" s="413" t="s">
        <v>57</v>
      </c>
      <c r="D26" s="414">
        <f>'Earthing at Toll Plaza &amp; GI wi '!H34</f>
        <v>150</v>
      </c>
      <c r="E26" s="415"/>
      <c r="F26" s="416"/>
      <c r="G26" s="394" t="s">
        <v>51</v>
      </c>
    </row>
    <row r="27" spans="1:7" s="397" customFormat="1" ht="37">
      <c r="A27" s="389">
        <v>24</v>
      </c>
      <c r="B27" s="390" t="s">
        <v>739</v>
      </c>
      <c r="C27" s="413" t="s">
        <v>29</v>
      </c>
      <c r="D27" s="414">
        <f>'Earthing at Toll Plaza &amp; GI wi '!I34</f>
        <v>150</v>
      </c>
      <c r="E27" s="415"/>
      <c r="F27" s="416"/>
      <c r="G27" s="394" t="s">
        <v>60</v>
      </c>
    </row>
    <row r="28" spans="1:7" s="397" customFormat="1" ht="71">
      <c r="A28" s="389">
        <v>25</v>
      </c>
      <c r="B28" s="390" t="s">
        <v>740</v>
      </c>
      <c r="C28" s="413" t="s">
        <v>9</v>
      </c>
      <c r="D28" s="413">
        <v>2</v>
      </c>
      <c r="E28" s="415"/>
      <c r="F28" s="416"/>
      <c r="G28" s="394" t="s">
        <v>60</v>
      </c>
    </row>
    <row r="29" spans="1:7" s="397" customFormat="1" ht="190">
      <c r="A29" s="389">
        <v>26</v>
      </c>
      <c r="B29" s="390" t="s">
        <v>741</v>
      </c>
      <c r="C29" s="413" t="s">
        <v>9</v>
      </c>
      <c r="D29" s="413">
        <f>'Damage Pole'!F64</f>
        <v>100</v>
      </c>
      <c r="E29" s="415"/>
      <c r="F29" s="416"/>
      <c r="G29" s="394" t="s">
        <v>63</v>
      </c>
    </row>
    <row r="30" spans="1:7" s="397" customFormat="1" ht="37">
      <c r="A30" s="389">
        <v>27</v>
      </c>
      <c r="B30" s="390" t="s">
        <v>742</v>
      </c>
      <c r="C30" s="413" t="s">
        <v>29</v>
      </c>
      <c r="D30" s="414">
        <f>'Copper Flexi cable '!K16</f>
        <v>12000</v>
      </c>
      <c r="E30" s="415"/>
      <c r="F30" s="416"/>
      <c r="G30" s="394" t="s">
        <v>65</v>
      </c>
    </row>
    <row r="31" spans="1:7" s="397" customFormat="1" ht="54">
      <c r="A31" s="389">
        <v>28</v>
      </c>
      <c r="B31" s="390" t="s">
        <v>743</v>
      </c>
      <c r="C31" s="413" t="s">
        <v>9</v>
      </c>
      <c r="D31" s="413">
        <v>20</v>
      </c>
      <c r="E31" s="415"/>
      <c r="F31" s="416"/>
      <c r="G31" s="394" t="s">
        <v>63</v>
      </c>
    </row>
    <row r="32" spans="1:7" s="397" customFormat="1" ht="54">
      <c r="A32" s="389">
        <v>29</v>
      </c>
      <c r="B32" s="390" t="s">
        <v>744</v>
      </c>
      <c r="C32" s="413" t="s">
        <v>9</v>
      </c>
      <c r="D32" s="413">
        <v>30</v>
      </c>
      <c r="E32" s="415"/>
      <c r="F32" s="416"/>
      <c r="G32" s="394" t="s">
        <v>63</v>
      </c>
    </row>
    <row r="33" spans="1:7" s="397" customFormat="1" ht="54">
      <c r="A33" s="389">
        <v>30</v>
      </c>
      <c r="B33" s="390" t="s">
        <v>745</v>
      </c>
      <c r="C33" s="413" t="s">
        <v>9</v>
      </c>
      <c r="D33" s="413">
        <v>50</v>
      </c>
      <c r="E33" s="415"/>
      <c r="F33" s="416"/>
      <c r="G33" s="394" t="s">
        <v>63</v>
      </c>
    </row>
    <row r="34" spans="1:7" s="397" customFormat="1" ht="139">
      <c r="A34" s="389">
        <v>31</v>
      </c>
      <c r="B34" s="390" t="s">
        <v>746</v>
      </c>
      <c r="C34" s="413" t="s">
        <v>9</v>
      </c>
      <c r="D34" s="413">
        <f>'Damage Pole'!F64</f>
        <v>100</v>
      </c>
      <c r="E34" s="415"/>
      <c r="F34" s="416"/>
      <c r="G34" s="394" t="s">
        <v>63</v>
      </c>
    </row>
    <row r="35" spans="1:7" s="397" customFormat="1" ht="54">
      <c r="A35" s="389">
        <v>32</v>
      </c>
      <c r="B35" s="390" t="s">
        <v>747</v>
      </c>
      <c r="C35" s="413" t="s">
        <v>9</v>
      </c>
      <c r="D35" s="413">
        <v>20</v>
      </c>
      <c r="E35" s="415"/>
      <c r="F35" s="416"/>
      <c r="G35" s="394" t="s">
        <v>71</v>
      </c>
    </row>
    <row r="36" spans="1:7" s="397" customFormat="1" ht="360">
      <c r="A36" s="389">
        <v>33</v>
      </c>
      <c r="B36" s="390" t="s">
        <v>748</v>
      </c>
      <c r="C36" s="413" t="s">
        <v>9</v>
      </c>
      <c r="D36" s="414">
        <f>'200W  LED Installation'!S45</f>
        <v>2550</v>
      </c>
      <c r="E36" s="415"/>
      <c r="F36" s="416"/>
      <c r="G36" s="394" t="s">
        <v>73</v>
      </c>
    </row>
    <row r="37" spans="1:7" s="397" customFormat="1" ht="153">
      <c r="A37" s="389">
        <v>34</v>
      </c>
      <c r="B37" s="390" t="s">
        <v>74</v>
      </c>
      <c r="C37" s="413" t="s">
        <v>9</v>
      </c>
      <c r="D37" s="414">
        <f>'Under Pass Lighting'!E42</f>
        <v>210</v>
      </c>
      <c r="E37" s="415"/>
      <c r="F37" s="416"/>
      <c r="G37" s="394" t="s">
        <v>75</v>
      </c>
    </row>
    <row r="38" spans="1:7" s="397" customFormat="1" ht="51">
      <c r="A38" s="389">
        <v>35</v>
      </c>
      <c r="B38" s="390" t="s">
        <v>749</v>
      </c>
      <c r="C38" s="413" t="s">
        <v>9</v>
      </c>
      <c r="D38" s="413">
        <v>30</v>
      </c>
      <c r="E38" s="415"/>
      <c r="F38" s="416"/>
      <c r="G38" s="394" t="s">
        <v>77</v>
      </c>
    </row>
    <row r="39" spans="1:7" s="397" customFormat="1" ht="51">
      <c r="A39" s="389">
        <v>36</v>
      </c>
      <c r="B39" s="390" t="s">
        <v>750</v>
      </c>
      <c r="C39" s="413" t="s">
        <v>9</v>
      </c>
      <c r="D39" s="413">
        <v>30</v>
      </c>
      <c r="E39" s="415"/>
      <c r="F39" s="416"/>
      <c r="G39" s="394" t="s">
        <v>77</v>
      </c>
    </row>
    <row r="40" spans="1:7" s="397" customFormat="1" ht="51">
      <c r="A40" s="389">
        <v>37</v>
      </c>
      <c r="B40" s="390" t="s">
        <v>79</v>
      </c>
      <c r="C40" s="413" t="s">
        <v>9</v>
      </c>
      <c r="D40" s="413">
        <v>10</v>
      </c>
      <c r="E40" s="415"/>
      <c r="F40" s="416"/>
      <c r="G40" s="394" t="s">
        <v>77</v>
      </c>
    </row>
    <row r="41" spans="1:7" s="397" customFormat="1" ht="88">
      <c r="A41" s="389">
        <v>38</v>
      </c>
      <c r="B41" s="390" t="s">
        <v>751</v>
      </c>
      <c r="C41" s="413" t="s">
        <v>9</v>
      </c>
      <c r="D41" s="414">
        <f>'Highmast Panel'!D29</f>
        <v>35</v>
      </c>
      <c r="E41" s="415"/>
      <c r="F41" s="416"/>
      <c r="G41" s="394" t="s">
        <v>81</v>
      </c>
    </row>
    <row r="42" spans="1:7" s="397" customFormat="1" ht="343">
      <c r="A42" s="389">
        <v>39</v>
      </c>
      <c r="B42" s="390" t="s">
        <v>752</v>
      </c>
      <c r="C42" s="413" t="s">
        <v>9</v>
      </c>
      <c r="D42" s="414">
        <f>'Highmast Light 400 W'!H70+'Highmast Light 400 W'!I70+7</f>
        <v>510</v>
      </c>
      <c r="E42" s="415"/>
      <c r="F42" s="416"/>
      <c r="G42" s="394" t="s">
        <v>83</v>
      </c>
    </row>
    <row r="43" spans="1:7" ht="241">
      <c r="A43" s="389">
        <v>40</v>
      </c>
      <c r="B43" s="390" t="s">
        <v>753</v>
      </c>
      <c r="C43" s="413" t="s">
        <v>57</v>
      </c>
      <c r="D43" s="413">
        <v>100</v>
      </c>
      <c r="E43" s="415"/>
      <c r="F43" s="416"/>
      <c r="G43" s="394" t="s">
        <v>77</v>
      </c>
    </row>
    <row r="44" spans="1:7" ht="156">
      <c r="A44" s="389">
        <v>41</v>
      </c>
      <c r="B44" s="390" t="s">
        <v>754</v>
      </c>
      <c r="C44" s="413" t="s">
        <v>57</v>
      </c>
      <c r="D44" s="413">
        <v>40</v>
      </c>
      <c r="E44" s="415"/>
      <c r="F44" s="416"/>
      <c r="G44" s="394" t="s">
        <v>77</v>
      </c>
    </row>
    <row r="45" spans="1:7" ht="156">
      <c r="A45" s="389">
        <v>42</v>
      </c>
      <c r="B45" s="390" t="s">
        <v>755</v>
      </c>
      <c r="C45" s="413" t="s">
        <v>57</v>
      </c>
      <c r="D45" s="413">
        <v>60</v>
      </c>
      <c r="E45" s="415"/>
      <c r="F45" s="416"/>
      <c r="G45" s="394" t="s">
        <v>77</v>
      </c>
    </row>
    <row r="46" spans="1:7" ht="88">
      <c r="A46" s="389">
        <v>43</v>
      </c>
      <c r="B46" s="390" t="s">
        <v>756</v>
      </c>
      <c r="C46" s="413" t="s">
        <v>9</v>
      </c>
      <c r="D46" s="413">
        <v>6</v>
      </c>
      <c r="E46" s="415"/>
      <c r="F46" s="416"/>
      <c r="G46" s="394" t="s">
        <v>88</v>
      </c>
    </row>
    <row r="47" spans="1:7" ht="153">
      <c r="A47" s="389">
        <v>44</v>
      </c>
      <c r="B47" s="390" t="s">
        <v>757</v>
      </c>
      <c r="C47" s="413" t="s">
        <v>9</v>
      </c>
      <c r="D47" s="413">
        <v>36</v>
      </c>
      <c r="E47" s="415"/>
      <c r="F47" s="416"/>
      <c r="G47" s="394" t="s">
        <v>90</v>
      </c>
    </row>
    <row r="48" spans="1:7" ht="173">
      <c r="A48" s="389">
        <v>45</v>
      </c>
      <c r="B48" s="390" t="s">
        <v>758</v>
      </c>
      <c r="C48" s="413" t="s">
        <v>9</v>
      </c>
      <c r="D48" s="413">
        <v>6</v>
      </c>
      <c r="E48" s="415"/>
      <c r="F48" s="416"/>
      <c r="G48" s="394" t="s">
        <v>90</v>
      </c>
    </row>
    <row r="49" spans="1:7" ht="71">
      <c r="A49" s="389">
        <v>46</v>
      </c>
      <c r="B49" s="390" t="s">
        <v>759</v>
      </c>
      <c r="C49" s="413" t="s">
        <v>29</v>
      </c>
      <c r="D49" s="413">
        <v>1000</v>
      </c>
      <c r="E49" s="415"/>
      <c r="F49" s="416"/>
      <c r="G49" s="394" t="s">
        <v>77</v>
      </c>
    </row>
    <row r="50" spans="1:7" ht="125">
      <c r="A50" s="389">
        <v>47</v>
      </c>
      <c r="B50" s="390" t="s">
        <v>760</v>
      </c>
      <c r="C50" s="413" t="s">
        <v>29</v>
      </c>
      <c r="D50" s="413">
        <v>500</v>
      </c>
      <c r="E50" s="415"/>
      <c r="F50" s="416"/>
      <c r="G50" s="394" t="s">
        <v>77</v>
      </c>
    </row>
    <row r="51" spans="1:7" ht="119">
      <c r="A51" s="389">
        <v>48</v>
      </c>
      <c r="B51" s="390" t="s">
        <v>761</v>
      </c>
      <c r="C51" s="413" t="s">
        <v>29</v>
      </c>
      <c r="D51" s="413">
        <v>1500</v>
      </c>
      <c r="E51" s="415"/>
      <c r="F51" s="416"/>
      <c r="G51" s="394" t="s">
        <v>77</v>
      </c>
    </row>
    <row r="52" spans="1:7" ht="142">
      <c r="A52" s="389">
        <v>49</v>
      </c>
      <c r="B52" s="390" t="s">
        <v>762</v>
      </c>
      <c r="C52" s="413" t="s">
        <v>29</v>
      </c>
      <c r="D52" s="413">
        <v>1500</v>
      </c>
      <c r="E52" s="415"/>
      <c r="F52" s="416"/>
      <c r="G52" s="394" t="s">
        <v>77</v>
      </c>
    </row>
    <row r="53" spans="1:7" ht="156">
      <c r="A53" s="389">
        <v>50</v>
      </c>
      <c r="B53" s="390" t="s">
        <v>763</v>
      </c>
      <c r="C53" s="413" t="s">
        <v>9</v>
      </c>
      <c r="D53" s="413">
        <v>50</v>
      </c>
      <c r="E53" s="415"/>
      <c r="F53" s="416"/>
      <c r="G53" s="394" t="s">
        <v>98</v>
      </c>
    </row>
    <row r="54" spans="1:7" ht="173">
      <c r="A54" s="389">
        <v>51</v>
      </c>
      <c r="B54" s="390" t="s">
        <v>764</v>
      </c>
      <c r="C54" s="413" t="s">
        <v>29</v>
      </c>
      <c r="D54" s="413">
        <v>100</v>
      </c>
      <c r="E54" s="415"/>
      <c r="F54" s="416"/>
      <c r="G54" s="394" t="s">
        <v>100</v>
      </c>
    </row>
    <row r="55" spans="1:7" ht="54">
      <c r="A55" s="389">
        <v>52</v>
      </c>
      <c r="B55" s="396" t="s">
        <v>765</v>
      </c>
      <c r="C55" s="417" t="s">
        <v>29</v>
      </c>
      <c r="D55" s="418">
        <f>'Earthing for Street Light Pole'!O64+'Earthing for Street Light Pole'!P64</f>
        <v>32000</v>
      </c>
      <c r="E55" s="419"/>
      <c r="F55" s="416"/>
      <c r="G55" s="394" t="s">
        <v>102</v>
      </c>
    </row>
    <row r="56" spans="1:7" ht="170">
      <c r="A56" s="389">
        <v>53</v>
      </c>
      <c r="B56" s="396" t="s">
        <v>766</v>
      </c>
      <c r="C56" s="417" t="s">
        <v>9</v>
      </c>
      <c r="D56" s="417">
        <v>10</v>
      </c>
      <c r="E56" s="419"/>
      <c r="F56" s="416"/>
      <c r="G56" s="394" t="s">
        <v>104</v>
      </c>
    </row>
    <row r="57" spans="1:7">
      <c r="A57" s="389"/>
      <c r="B57" s="390"/>
      <c r="C57" s="391"/>
      <c r="D57" s="391" t="s">
        <v>105</v>
      </c>
      <c r="E57" s="392"/>
      <c r="F57" s="405">
        <f>SUM(F4:F56)</f>
        <v>0</v>
      </c>
      <c r="G57" s="398"/>
    </row>
  </sheetData>
  <mergeCells count="2">
    <mergeCell ref="A1:G1"/>
    <mergeCell ref="A2:G2"/>
  </mergeCells>
  <pageMargins left="0.23622047244094491" right="0.23622047244094491" top="0.74803149606299213" bottom="0.74803149606299213" header="0.31496062992125984" footer="0.31496062992125984"/>
  <pageSetup paperSize="9" scale="58"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DE933-DA5B-4C52-B7D7-C361F9A4B029}">
  <dimension ref="A1:I47"/>
  <sheetViews>
    <sheetView workbookViewId="0">
      <pane ySplit="3" topLeftCell="A4" activePane="bottomLeft" state="frozen"/>
      <selection activeCell="A3" sqref="A3"/>
      <selection pane="bottomLeft" activeCell="F54" sqref="F54"/>
    </sheetView>
  </sheetViews>
  <sheetFormatPr defaultColWidth="10" defaultRowHeight="12"/>
  <cols>
    <col min="1" max="1" width="5.453125" style="7" customWidth="1"/>
    <col min="2" max="2" width="9.90625" style="142" customWidth="1"/>
    <col min="3" max="3" width="9" style="30" customWidth="1"/>
    <col min="4" max="4" width="13.26953125" style="6" customWidth="1"/>
    <col min="5" max="5" width="12.7265625" style="6" customWidth="1"/>
    <col min="6" max="7" width="9.08984375" style="141" customWidth="1"/>
    <col min="8" max="8" width="13.453125" style="32" customWidth="1"/>
    <col min="9" max="9" width="43" style="143" customWidth="1"/>
    <col min="10" max="16384" width="10" style="7"/>
  </cols>
  <sheetData>
    <row r="1" spans="1:9" ht="28" customHeight="1">
      <c r="A1" s="441" t="s">
        <v>245</v>
      </c>
      <c r="B1" s="441"/>
      <c r="C1" s="441"/>
      <c r="D1" s="456"/>
      <c r="E1" s="456"/>
      <c r="F1" s="457"/>
      <c r="G1" s="457"/>
      <c r="H1" s="441"/>
      <c r="I1" s="456"/>
    </row>
    <row r="2" spans="1:9" ht="39.65" customHeight="1">
      <c r="A2" s="458" t="s">
        <v>107</v>
      </c>
      <c r="B2" s="459" t="s">
        <v>108</v>
      </c>
      <c r="C2" s="460" t="s">
        <v>109</v>
      </c>
      <c r="D2" s="453" t="s">
        <v>139</v>
      </c>
      <c r="E2" s="453" t="s">
        <v>140</v>
      </c>
      <c r="F2" s="461" t="s">
        <v>109</v>
      </c>
      <c r="G2" s="461"/>
      <c r="H2" s="453" t="s">
        <v>246</v>
      </c>
      <c r="I2" s="453" t="s">
        <v>7</v>
      </c>
    </row>
    <row r="3" spans="1:9" ht="51.65" customHeight="1">
      <c r="A3" s="458"/>
      <c r="B3" s="459"/>
      <c r="C3" s="460"/>
      <c r="D3" s="453"/>
      <c r="E3" s="453"/>
      <c r="F3" s="5" t="s">
        <v>143</v>
      </c>
      <c r="G3" s="5" t="s">
        <v>144</v>
      </c>
      <c r="H3" s="453"/>
      <c r="I3" s="453"/>
    </row>
    <row r="4" spans="1:9" s="136" customFormat="1" ht="68.5" customHeight="1">
      <c r="A4" s="95">
        <v>1</v>
      </c>
      <c r="B4" s="3" t="s">
        <v>116</v>
      </c>
      <c r="C4" s="10">
        <v>263</v>
      </c>
      <c r="D4" s="3" t="s">
        <v>146</v>
      </c>
      <c r="E4" s="3" t="s">
        <v>147</v>
      </c>
      <c r="F4" s="60">
        <v>262.89999999999998</v>
      </c>
      <c r="G4" s="60">
        <v>263.14999999999998</v>
      </c>
      <c r="H4" s="134">
        <v>150</v>
      </c>
      <c r="I4" s="135"/>
    </row>
    <row r="5" spans="1:9" s="136" customFormat="1" ht="37.5" customHeight="1">
      <c r="A5" s="95">
        <v>2</v>
      </c>
      <c r="B5" s="3" t="s">
        <v>115</v>
      </c>
      <c r="C5" s="10">
        <v>266.62</v>
      </c>
      <c r="D5" s="3" t="s">
        <v>247</v>
      </c>
      <c r="E5" s="5" t="s">
        <v>115</v>
      </c>
      <c r="F5" s="10">
        <v>266.62</v>
      </c>
      <c r="G5" s="60">
        <v>266.82</v>
      </c>
      <c r="H5" s="134">
        <v>100</v>
      </c>
      <c r="I5" s="137"/>
    </row>
    <row r="6" spans="1:9" s="136" customFormat="1" ht="37.5" customHeight="1">
      <c r="A6" s="95">
        <v>3</v>
      </c>
      <c r="B6" s="3" t="s">
        <v>148</v>
      </c>
      <c r="C6" s="10">
        <v>266.98</v>
      </c>
      <c r="D6" s="3" t="s">
        <v>148</v>
      </c>
      <c r="E6" s="5" t="s">
        <v>148</v>
      </c>
      <c r="F6" s="60">
        <v>266.82</v>
      </c>
      <c r="G6" s="60">
        <v>266.98</v>
      </c>
      <c r="H6" s="134">
        <v>300</v>
      </c>
      <c r="I6" s="135"/>
    </row>
    <row r="7" spans="1:9" s="136" customFormat="1" ht="41.5" customHeight="1">
      <c r="A7" s="95">
        <v>4</v>
      </c>
      <c r="B7" s="3" t="s">
        <v>115</v>
      </c>
      <c r="C7" s="10">
        <v>267.2</v>
      </c>
      <c r="D7" s="3" t="s">
        <v>248</v>
      </c>
      <c r="E7" s="5" t="s">
        <v>115</v>
      </c>
      <c r="F7" s="60">
        <v>267.10000000000002</v>
      </c>
      <c r="G7" s="60">
        <v>267.29000000000002</v>
      </c>
      <c r="H7" s="134">
        <v>20</v>
      </c>
      <c r="I7" s="137"/>
    </row>
    <row r="8" spans="1:9" s="136" customFormat="1" ht="37.5" customHeight="1">
      <c r="A8" s="95">
        <v>5</v>
      </c>
      <c r="B8" s="3" t="s">
        <v>117</v>
      </c>
      <c r="C8" s="10">
        <v>270.10000000000002</v>
      </c>
      <c r="D8" s="3" t="s">
        <v>149</v>
      </c>
      <c r="E8" s="3" t="s">
        <v>117</v>
      </c>
      <c r="F8" s="60">
        <v>269.7</v>
      </c>
      <c r="G8" s="60">
        <v>270.35000000000002</v>
      </c>
      <c r="H8" s="134">
        <v>120</v>
      </c>
      <c r="I8" s="137"/>
    </row>
    <row r="9" spans="1:9" s="136" customFormat="1" ht="37.5" customHeight="1">
      <c r="A9" s="95">
        <v>6</v>
      </c>
      <c r="B9" s="3" t="s">
        <v>115</v>
      </c>
      <c r="C9" s="10">
        <v>272.5</v>
      </c>
      <c r="D9" s="3" t="s">
        <v>249</v>
      </c>
      <c r="E9" s="5" t="s">
        <v>115</v>
      </c>
      <c r="F9" s="60">
        <v>272.52</v>
      </c>
      <c r="G9" s="60">
        <v>272.52</v>
      </c>
      <c r="H9" s="134">
        <v>120</v>
      </c>
      <c r="I9" s="137"/>
    </row>
    <row r="10" spans="1:9" s="136" customFormat="1" ht="37.5" customHeight="1">
      <c r="A10" s="95">
        <v>7</v>
      </c>
      <c r="B10" s="3" t="s">
        <v>117</v>
      </c>
      <c r="C10" s="10">
        <v>274.17</v>
      </c>
      <c r="D10" s="3" t="s">
        <v>150</v>
      </c>
      <c r="E10" s="3" t="s">
        <v>117</v>
      </c>
      <c r="F10" s="60">
        <v>273.7</v>
      </c>
      <c r="G10" s="60">
        <v>274.45</v>
      </c>
      <c r="H10" s="134">
        <v>120</v>
      </c>
      <c r="I10" s="137"/>
    </row>
    <row r="11" spans="1:9" s="136" customFormat="1" ht="37.5" customHeight="1">
      <c r="A11" s="95">
        <v>8</v>
      </c>
      <c r="B11" s="3" t="s">
        <v>117</v>
      </c>
      <c r="C11" s="10">
        <v>277.75</v>
      </c>
      <c r="D11" s="3" t="s">
        <v>151</v>
      </c>
      <c r="E11" s="5" t="s">
        <v>115</v>
      </c>
      <c r="F11" s="60">
        <v>277.3</v>
      </c>
      <c r="G11" s="60">
        <v>278.10000000000002</v>
      </c>
      <c r="H11" s="134">
        <v>120</v>
      </c>
      <c r="I11" s="137"/>
    </row>
    <row r="12" spans="1:9" s="136" customFormat="1" ht="37.5" customHeight="1">
      <c r="A12" s="95">
        <v>9</v>
      </c>
      <c r="B12" s="3" t="s">
        <v>117</v>
      </c>
      <c r="C12" s="10">
        <v>282.38</v>
      </c>
      <c r="D12" s="3" t="s">
        <v>152</v>
      </c>
      <c r="E12" s="3" t="s">
        <v>117</v>
      </c>
      <c r="F12" s="60">
        <v>282</v>
      </c>
      <c r="G12" s="60">
        <v>282.8</v>
      </c>
      <c r="H12" s="134">
        <v>120</v>
      </c>
      <c r="I12" s="137"/>
    </row>
    <row r="13" spans="1:9" s="136" customFormat="1" ht="50.15" customHeight="1">
      <c r="A13" s="95">
        <v>10</v>
      </c>
      <c r="B13" s="3" t="s">
        <v>117</v>
      </c>
      <c r="C13" s="10">
        <v>288.2</v>
      </c>
      <c r="D13" s="3" t="s">
        <v>153</v>
      </c>
      <c r="E13" s="3" t="s">
        <v>117</v>
      </c>
      <c r="F13" s="60">
        <v>287.85000000000002</v>
      </c>
      <c r="G13" s="60">
        <v>288.64999999999998</v>
      </c>
      <c r="H13" s="134">
        <v>100</v>
      </c>
      <c r="I13" s="137"/>
    </row>
    <row r="14" spans="1:9" s="136" customFormat="1" ht="37.5" customHeight="1">
      <c r="A14" s="95">
        <v>11</v>
      </c>
      <c r="B14" s="3" t="s">
        <v>117</v>
      </c>
      <c r="C14" s="10">
        <v>289.12</v>
      </c>
      <c r="D14" s="3" t="s">
        <v>154</v>
      </c>
      <c r="E14" s="3" t="s">
        <v>117</v>
      </c>
      <c r="F14" s="60">
        <v>288.89999999999998</v>
      </c>
      <c r="G14" s="60">
        <v>289.5</v>
      </c>
      <c r="H14" s="134">
        <v>200</v>
      </c>
      <c r="I14" s="137"/>
    </row>
    <row r="15" spans="1:9" s="32" customFormat="1" ht="37.5" customHeight="1">
      <c r="A15" s="95">
        <v>12</v>
      </c>
      <c r="B15" s="3" t="s">
        <v>117</v>
      </c>
      <c r="C15" s="10">
        <v>295.37</v>
      </c>
      <c r="D15" s="3" t="s">
        <v>156</v>
      </c>
      <c r="E15" s="3" t="s">
        <v>117</v>
      </c>
      <c r="F15" s="60">
        <v>295</v>
      </c>
      <c r="G15" s="60">
        <v>295.73</v>
      </c>
      <c r="H15" s="134">
        <v>40</v>
      </c>
      <c r="I15" s="137"/>
    </row>
    <row r="16" spans="1:9" s="32" customFormat="1" ht="37.5" customHeight="1">
      <c r="A16" s="95">
        <v>13</v>
      </c>
      <c r="B16" s="3" t="s">
        <v>117</v>
      </c>
      <c r="C16" s="10">
        <v>295.37</v>
      </c>
      <c r="D16" s="3" t="s">
        <v>157</v>
      </c>
      <c r="E16" s="3" t="s">
        <v>117</v>
      </c>
      <c r="F16" s="60">
        <v>295</v>
      </c>
      <c r="G16" s="60">
        <v>295.73</v>
      </c>
      <c r="H16" s="134">
        <v>40</v>
      </c>
      <c r="I16" s="137"/>
    </row>
    <row r="17" spans="1:9" s="136" customFormat="1" ht="37.5" customHeight="1">
      <c r="A17" s="95">
        <v>14</v>
      </c>
      <c r="B17" s="3" t="s">
        <v>117</v>
      </c>
      <c r="C17" s="10">
        <v>303.64999999999998</v>
      </c>
      <c r="D17" s="3" t="s">
        <v>158</v>
      </c>
      <c r="E17" s="3" t="s">
        <v>117</v>
      </c>
      <c r="F17" s="60">
        <v>303.25</v>
      </c>
      <c r="G17" s="60">
        <v>303.95</v>
      </c>
      <c r="H17" s="134">
        <v>150</v>
      </c>
      <c r="I17" s="135"/>
    </row>
    <row r="18" spans="1:9" s="136" customFormat="1" ht="37.5" customHeight="1">
      <c r="A18" s="95">
        <v>15</v>
      </c>
      <c r="B18" s="3" t="s">
        <v>117</v>
      </c>
      <c r="C18" s="10">
        <v>305.44</v>
      </c>
      <c r="D18" s="3" t="s">
        <v>159</v>
      </c>
      <c r="E18" s="3" t="s">
        <v>117</v>
      </c>
      <c r="F18" s="60">
        <v>305.05</v>
      </c>
      <c r="G18" s="60">
        <v>305.89999999999998</v>
      </c>
      <c r="H18" s="134">
        <v>80</v>
      </c>
      <c r="I18" s="3"/>
    </row>
    <row r="19" spans="1:9" s="136" customFormat="1" ht="37.5" customHeight="1">
      <c r="A19" s="95">
        <v>16</v>
      </c>
      <c r="B19" s="3" t="s">
        <v>117</v>
      </c>
      <c r="C19" s="10">
        <v>305.41000000000003</v>
      </c>
      <c r="D19" s="3" t="s">
        <v>160</v>
      </c>
      <c r="E19" s="3" t="s">
        <v>117</v>
      </c>
      <c r="F19" s="60">
        <v>305.05</v>
      </c>
      <c r="G19" s="60">
        <v>305.89999999999998</v>
      </c>
      <c r="H19" s="134">
        <v>80</v>
      </c>
      <c r="I19" s="3"/>
    </row>
    <row r="20" spans="1:9" s="136" customFormat="1" ht="51.65" customHeight="1">
      <c r="A20" s="95">
        <v>17</v>
      </c>
      <c r="B20" s="3" t="s">
        <v>116</v>
      </c>
      <c r="C20" s="10">
        <v>306.10000000000002</v>
      </c>
      <c r="D20" s="3" t="s">
        <v>161</v>
      </c>
      <c r="E20" s="3" t="s">
        <v>147</v>
      </c>
      <c r="F20" s="60">
        <v>306.14999999999998</v>
      </c>
      <c r="G20" s="60">
        <v>306.3</v>
      </c>
      <c r="H20" s="134">
        <v>120</v>
      </c>
      <c r="I20" s="135"/>
    </row>
    <row r="21" spans="1:9" s="136" customFormat="1" ht="51.65" customHeight="1">
      <c r="A21" s="95">
        <v>18</v>
      </c>
      <c r="B21" s="3" t="s">
        <v>116</v>
      </c>
      <c r="C21" s="22">
        <v>314.64</v>
      </c>
      <c r="D21" s="3" t="s">
        <v>113</v>
      </c>
      <c r="E21" s="3" t="s">
        <v>117</v>
      </c>
      <c r="F21" s="60">
        <v>314.3</v>
      </c>
      <c r="G21" s="60">
        <v>314.89999999999998</v>
      </c>
      <c r="H21" s="134">
        <v>160</v>
      </c>
      <c r="I21" s="135"/>
    </row>
    <row r="22" spans="1:9" s="136" customFormat="1" ht="37.5" customHeight="1">
      <c r="A22" s="95">
        <v>19</v>
      </c>
      <c r="B22" s="3" t="s">
        <v>117</v>
      </c>
      <c r="C22" s="10">
        <v>315.75</v>
      </c>
      <c r="D22" s="3" t="s">
        <v>162</v>
      </c>
      <c r="E22" s="3" t="s">
        <v>117</v>
      </c>
      <c r="F22" s="60">
        <v>315.35000000000002</v>
      </c>
      <c r="G22" s="60">
        <v>316</v>
      </c>
      <c r="H22" s="134">
        <v>100</v>
      </c>
      <c r="I22" s="3"/>
    </row>
    <row r="23" spans="1:9" s="136" customFormat="1" ht="37.5" customHeight="1">
      <c r="A23" s="95">
        <v>20</v>
      </c>
      <c r="B23" s="3" t="s">
        <v>117</v>
      </c>
      <c r="C23" s="10">
        <v>325.58</v>
      </c>
      <c r="D23" s="3" t="s">
        <v>163</v>
      </c>
      <c r="E23" s="3" t="s">
        <v>117</v>
      </c>
      <c r="F23" s="60">
        <v>325.10000000000002</v>
      </c>
      <c r="G23" s="60">
        <v>326</v>
      </c>
      <c r="H23" s="134">
        <v>100</v>
      </c>
      <c r="I23" s="135"/>
    </row>
    <row r="24" spans="1:9" s="136" customFormat="1" ht="37.5" customHeight="1">
      <c r="A24" s="95">
        <v>21</v>
      </c>
      <c r="B24" s="3" t="s">
        <v>117</v>
      </c>
      <c r="C24" s="10">
        <v>325.63</v>
      </c>
      <c r="D24" s="3" t="s">
        <v>164</v>
      </c>
      <c r="E24" s="3" t="s">
        <v>117</v>
      </c>
      <c r="F24" s="60"/>
      <c r="G24" s="60"/>
      <c r="H24" s="134">
        <v>100</v>
      </c>
      <c r="I24" s="135"/>
    </row>
    <row r="25" spans="1:9" s="136" customFormat="1" ht="36">
      <c r="A25" s="95">
        <v>22</v>
      </c>
      <c r="B25" s="3" t="s">
        <v>117</v>
      </c>
      <c r="C25" s="10">
        <v>329.56</v>
      </c>
      <c r="D25" s="3" t="s">
        <v>165</v>
      </c>
      <c r="E25" s="3" t="s">
        <v>117</v>
      </c>
      <c r="F25" s="60">
        <v>329.1</v>
      </c>
      <c r="G25" s="60">
        <v>330</v>
      </c>
      <c r="H25" s="134">
        <v>100</v>
      </c>
      <c r="I25" s="135"/>
    </row>
    <row r="26" spans="1:9" s="136" customFormat="1" ht="37.5" customHeight="1">
      <c r="A26" s="95">
        <v>23</v>
      </c>
      <c r="B26" s="3" t="s">
        <v>117</v>
      </c>
      <c r="C26" s="10">
        <v>329.56</v>
      </c>
      <c r="D26" s="3" t="s">
        <v>166</v>
      </c>
      <c r="E26" s="3" t="s">
        <v>117</v>
      </c>
      <c r="F26" s="60">
        <v>329.1</v>
      </c>
      <c r="G26" s="60">
        <v>330</v>
      </c>
      <c r="H26" s="134">
        <v>80</v>
      </c>
      <c r="I26" s="135"/>
    </row>
    <row r="27" spans="1:9" s="136" customFormat="1" ht="37.5" customHeight="1">
      <c r="A27" s="95">
        <v>24</v>
      </c>
      <c r="B27" s="3" t="s">
        <v>117</v>
      </c>
      <c r="C27" s="10">
        <v>334.25</v>
      </c>
      <c r="D27" s="3" t="s">
        <v>171</v>
      </c>
      <c r="E27" s="5" t="s">
        <v>115</v>
      </c>
      <c r="F27" s="10">
        <v>334.25</v>
      </c>
      <c r="G27" s="10">
        <v>334.65</v>
      </c>
      <c r="H27" s="133">
        <v>300</v>
      </c>
      <c r="I27" s="137" t="s">
        <v>250</v>
      </c>
    </row>
    <row r="28" spans="1:9" s="136" customFormat="1" ht="51.65" customHeight="1">
      <c r="A28" s="95">
        <v>25</v>
      </c>
      <c r="B28" s="3" t="s">
        <v>116</v>
      </c>
      <c r="C28" s="10">
        <v>348.6</v>
      </c>
      <c r="D28" s="3" t="s">
        <v>147</v>
      </c>
      <c r="E28" s="3" t="s">
        <v>147</v>
      </c>
      <c r="F28" s="60">
        <v>348.45</v>
      </c>
      <c r="G28" s="60">
        <v>348.7</v>
      </c>
      <c r="H28" s="134">
        <v>510</v>
      </c>
      <c r="I28" s="135"/>
    </row>
    <row r="29" spans="1:9" s="136" customFormat="1" ht="43.5" customHeight="1">
      <c r="A29" s="95">
        <v>26</v>
      </c>
      <c r="B29" s="3" t="s">
        <v>117</v>
      </c>
      <c r="C29" s="10">
        <v>358.05</v>
      </c>
      <c r="D29" s="3" t="s">
        <v>173</v>
      </c>
      <c r="E29" s="3" t="s">
        <v>117</v>
      </c>
      <c r="F29" s="60">
        <v>357.6</v>
      </c>
      <c r="G29" s="60">
        <v>358.45</v>
      </c>
      <c r="H29" s="134">
        <v>150</v>
      </c>
      <c r="I29" s="135"/>
    </row>
    <row r="30" spans="1:9" s="136" customFormat="1" ht="37.5" customHeight="1">
      <c r="A30" s="95">
        <v>27</v>
      </c>
      <c r="B30" s="3" t="s">
        <v>117</v>
      </c>
      <c r="C30" s="10">
        <v>363.65</v>
      </c>
      <c r="D30" s="3" t="s">
        <v>174</v>
      </c>
      <c r="E30" s="3" t="s">
        <v>117</v>
      </c>
      <c r="F30" s="60">
        <v>363.4</v>
      </c>
      <c r="G30" s="60">
        <v>363.95</v>
      </c>
      <c r="H30" s="134">
        <v>150</v>
      </c>
      <c r="I30" s="137"/>
    </row>
    <row r="31" spans="1:9" s="136" customFormat="1" ht="37.5" customHeight="1">
      <c r="A31" s="95">
        <v>28</v>
      </c>
      <c r="B31" s="3" t="s">
        <v>117</v>
      </c>
      <c r="C31" s="10">
        <v>370.1</v>
      </c>
      <c r="D31" s="3" t="s">
        <v>175</v>
      </c>
      <c r="E31" s="3" t="s">
        <v>117</v>
      </c>
      <c r="F31" s="60">
        <v>369.65</v>
      </c>
      <c r="G31" s="60">
        <v>370.7</v>
      </c>
      <c r="H31" s="134">
        <v>180</v>
      </c>
      <c r="I31" s="137"/>
    </row>
    <row r="32" spans="1:9" s="136" customFormat="1" ht="51.65" customHeight="1">
      <c r="A32" s="95">
        <v>29</v>
      </c>
      <c r="B32" s="3" t="s">
        <v>116</v>
      </c>
      <c r="C32" s="10">
        <v>370.7</v>
      </c>
      <c r="D32" s="3" t="s">
        <v>147</v>
      </c>
      <c r="E32" s="3" t="s">
        <v>147</v>
      </c>
      <c r="F32" s="60">
        <v>370.7</v>
      </c>
      <c r="G32" s="60">
        <v>371.7</v>
      </c>
      <c r="H32" s="134">
        <v>270</v>
      </c>
      <c r="I32" s="135"/>
    </row>
    <row r="33" spans="1:9" s="136" customFormat="1" ht="37.5" customHeight="1">
      <c r="A33" s="95">
        <v>30</v>
      </c>
      <c r="B33" s="3" t="s">
        <v>148</v>
      </c>
      <c r="C33" s="10">
        <v>372.1</v>
      </c>
      <c r="D33" s="3" t="s">
        <v>176</v>
      </c>
      <c r="E33" s="5" t="s">
        <v>148</v>
      </c>
      <c r="F33" s="60">
        <v>372.02</v>
      </c>
      <c r="G33" s="60">
        <v>372.18</v>
      </c>
      <c r="H33" s="134">
        <v>300</v>
      </c>
      <c r="I33" s="135"/>
    </row>
    <row r="34" spans="1:9" s="136" customFormat="1" ht="37.5" customHeight="1">
      <c r="A34" s="95">
        <v>31</v>
      </c>
      <c r="B34" s="3" t="s">
        <v>117</v>
      </c>
      <c r="C34" s="10">
        <v>377.4</v>
      </c>
      <c r="D34" s="3" t="s">
        <v>177</v>
      </c>
      <c r="E34" s="3" t="s">
        <v>117</v>
      </c>
      <c r="F34" s="60">
        <v>376.8</v>
      </c>
      <c r="G34" s="60">
        <v>378</v>
      </c>
      <c r="H34" s="134">
        <v>150</v>
      </c>
      <c r="I34" s="137"/>
    </row>
    <row r="35" spans="1:9" s="136" customFormat="1" ht="51.65" customHeight="1">
      <c r="A35" s="95">
        <v>32</v>
      </c>
      <c r="B35" s="3" t="s">
        <v>116</v>
      </c>
      <c r="C35" s="10">
        <v>382.75</v>
      </c>
      <c r="D35" s="3" t="s">
        <v>147</v>
      </c>
      <c r="E35" s="3" t="s">
        <v>147</v>
      </c>
      <c r="F35" s="60">
        <v>382.45</v>
      </c>
      <c r="G35" s="60">
        <v>382.7</v>
      </c>
      <c r="H35" s="134">
        <v>150</v>
      </c>
      <c r="I35" s="135"/>
    </row>
    <row r="36" spans="1:9" s="136" customFormat="1" ht="37.5" customHeight="1">
      <c r="A36" s="95">
        <v>33</v>
      </c>
      <c r="B36" s="3" t="s">
        <v>117</v>
      </c>
      <c r="C36" s="10">
        <v>383.65</v>
      </c>
      <c r="D36" s="3" t="s">
        <v>178</v>
      </c>
      <c r="E36" s="3" t="s">
        <v>117</v>
      </c>
      <c r="F36" s="60">
        <v>383.2</v>
      </c>
      <c r="G36" s="60">
        <v>384.2</v>
      </c>
      <c r="H36" s="134">
        <v>150</v>
      </c>
      <c r="I36" s="137"/>
    </row>
    <row r="37" spans="1:9" s="136" customFormat="1" ht="37.5" customHeight="1">
      <c r="A37" s="95">
        <v>34</v>
      </c>
      <c r="B37" s="3" t="s">
        <v>117</v>
      </c>
      <c r="C37" s="10">
        <v>388.13</v>
      </c>
      <c r="D37" s="3" t="s">
        <v>179</v>
      </c>
      <c r="E37" s="3" t="s">
        <v>117</v>
      </c>
      <c r="F37" s="60">
        <v>387.8</v>
      </c>
      <c r="G37" s="60">
        <v>388.6</v>
      </c>
      <c r="H37" s="134">
        <v>150</v>
      </c>
      <c r="I37" s="137"/>
    </row>
    <row r="38" spans="1:9" s="136" customFormat="1" ht="37.5" customHeight="1">
      <c r="A38" s="95">
        <v>35</v>
      </c>
      <c r="B38" s="3" t="s">
        <v>117</v>
      </c>
      <c r="C38" s="10">
        <v>392.47</v>
      </c>
      <c r="D38" s="3" t="s">
        <v>180</v>
      </c>
      <c r="E38" s="3" t="s">
        <v>117</v>
      </c>
      <c r="F38" s="60">
        <v>391.9</v>
      </c>
      <c r="G38" s="60">
        <v>393</v>
      </c>
      <c r="H38" s="134">
        <v>150</v>
      </c>
      <c r="I38" s="137"/>
    </row>
    <row r="39" spans="1:9" ht="32.15" customHeight="1">
      <c r="A39" s="95">
        <v>36</v>
      </c>
      <c r="B39" s="3" t="s">
        <v>117</v>
      </c>
      <c r="C39" s="22">
        <v>401.45</v>
      </c>
      <c r="D39" s="3" t="s">
        <v>183</v>
      </c>
      <c r="E39" s="3" t="s">
        <v>117</v>
      </c>
      <c r="F39" s="60">
        <v>401.1</v>
      </c>
      <c r="G39" s="60">
        <v>402</v>
      </c>
      <c r="H39" s="134">
        <v>150</v>
      </c>
      <c r="I39" s="137"/>
    </row>
    <row r="40" spans="1:9" ht="51.65" customHeight="1">
      <c r="A40" s="95">
        <v>37</v>
      </c>
      <c r="B40" s="3" t="s">
        <v>116</v>
      </c>
      <c r="C40" s="10">
        <v>403.4</v>
      </c>
      <c r="D40" s="3" t="s">
        <v>184</v>
      </c>
      <c r="E40" s="4" t="s">
        <v>116</v>
      </c>
      <c r="F40" s="60">
        <v>402.6</v>
      </c>
      <c r="G40" s="60">
        <v>404</v>
      </c>
      <c r="H40" s="134">
        <v>150</v>
      </c>
      <c r="I40" s="138"/>
    </row>
    <row r="41" spans="1:9" ht="51.65" customHeight="1">
      <c r="A41" s="95">
        <v>38</v>
      </c>
      <c r="B41" s="3" t="s">
        <v>116</v>
      </c>
      <c r="C41" s="10">
        <v>403.65</v>
      </c>
      <c r="D41" s="3" t="s">
        <v>185</v>
      </c>
      <c r="E41" s="4" t="s">
        <v>116</v>
      </c>
      <c r="F41" s="60">
        <v>402.6</v>
      </c>
      <c r="G41" s="60">
        <v>404</v>
      </c>
      <c r="H41" s="134">
        <v>150</v>
      </c>
      <c r="I41" s="138"/>
    </row>
    <row r="42" spans="1:9" ht="51.65" customHeight="1">
      <c r="A42" s="95">
        <v>39</v>
      </c>
      <c r="B42" s="3" t="s">
        <v>116</v>
      </c>
      <c r="C42" s="60">
        <v>413.85</v>
      </c>
      <c r="D42" s="3" t="s">
        <v>188</v>
      </c>
      <c r="E42" s="4" t="s">
        <v>116</v>
      </c>
      <c r="F42" s="60">
        <v>413.83</v>
      </c>
      <c r="G42" s="60">
        <v>413.83</v>
      </c>
      <c r="H42" s="134">
        <v>150</v>
      </c>
      <c r="I42" s="138"/>
    </row>
    <row r="43" spans="1:9" s="141" customFormat="1" ht="51.65" customHeight="1">
      <c r="A43" s="95">
        <v>40</v>
      </c>
      <c r="B43" s="3" t="s">
        <v>116</v>
      </c>
      <c r="C43" s="60">
        <v>416.75</v>
      </c>
      <c r="D43" s="3" t="s">
        <v>189</v>
      </c>
      <c r="E43" s="4" t="s">
        <v>116</v>
      </c>
      <c r="F43" s="60">
        <v>416.34</v>
      </c>
      <c r="G43" s="60">
        <v>417.06</v>
      </c>
      <c r="H43" s="134">
        <v>130</v>
      </c>
      <c r="I43" s="140"/>
    </row>
    <row r="44" spans="1:9" ht="32.15" customHeight="1">
      <c r="A44" s="95">
        <v>41</v>
      </c>
      <c r="B44" s="3" t="s">
        <v>117</v>
      </c>
      <c r="C44" s="10">
        <v>417.8</v>
      </c>
      <c r="D44" s="3" t="s">
        <v>190</v>
      </c>
      <c r="E44" s="4" t="s">
        <v>116</v>
      </c>
      <c r="F44" s="60">
        <v>417.35</v>
      </c>
      <c r="G44" s="60">
        <v>418.05</v>
      </c>
      <c r="H44" s="134">
        <v>120</v>
      </c>
      <c r="I44" s="137"/>
    </row>
    <row r="45" spans="1:9" ht="32.15" customHeight="1">
      <c r="A45" s="95">
        <v>42</v>
      </c>
      <c r="B45" s="3" t="s">
        <v>117</v>
      </c>
      <c r="C45" s="22">
        <v>418.7</v>
      </c>
      <c r="D45" s="3" t="s">
        <v>191</v>
      </c>
      <c r="E45" s="3" t="s">
        <v>117</v>
      </c>
      <c r="F45" s="60">
        <v>418.05</v>
      </c>
      <c r="G45" s="60">
        <v>418.75</v>
      </c>
      <c r="H45" s="134">
        <v>120</v>
      </c>
      <c r="I45" s="137"/>
    </row>
    <row r="46" spans="1:9" ht="32.15" customHeight="1">
      <c r="A46" s="95">
        <v>43</v>
      </c>
      <c r="B46" s="3" t="s">
        <v>117</v>
      </c>
      <c r="C46" s="22">
        <v>418.7</v>
      </c>
      <c r="D46" s="3" t="s">
        <v>192</v>
      </c>
      <c r="E46" s="3" t="s">
        <v>117</v>
      </c>
      <c r="F46" s="60">
        <v>418.75</v>
      </c>
      <c r="G46" s="60">
        <v>419.35</v>
      </c>
      <c r="H46" s="134">
        <v>120</v>
      </c>
      <c r="I46" s="137"/>
    </row>
    <row r="47" spans="1:9" s="28" customFormat="1" ht="37.5" customHeight="1">
      <c r="A47" s="450" t="s">
        <v>193</v>
      </c>
      <c r="B47" s="451"/>
      <c r="C47" s="451"/>
      <c r="D47" s="451"/>
      <c r="E47" s="451"/>
      <c r="F47" s="451"/>
      <c r="G47" s="451"/>
      <c r="H47" s="34">
        <f>SUM(H4:H46)</f>
        <v>6320</v>
      </c>
      <c r="I47" s="35"/>
    </row>
  </sheetData>
  <autoFilter ref="A3:S47" xr:uid="{367DE933-DA5B-4C52-B7D7-C361F9A4B029}"/>
  <mergeCells count="10">
    <mergeCell ref="A47:G47"/>
    <mergeCell ref="I2:I3"/>
    <mergeCell ref="A1:I1"/>
    <mergeCell ref="A2:A3"/>
    <mergeCell ref="B2:B3"/>
    <mergeCell ref="C2:C3"/>
    <mergeCell ref="D2:D3"/>
    <mergeCell ref="E2:E3"/>
    <mergeCell ref="F2:G2"/>
    <mergeCell ref="H2:H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D97AF-C01F-4939-A60C-39BE9CFAAEC3}">
  <dimension ref="A1:E35"/>
  <sheetViews>
    <sheetView workbookViewId="0">
      <selection activeCell="B12" sqref="B12"/>
    </sheetView>
  </sheetViews>
  <sheetFormatPr defaultRowHeight="14.5"/>
  <cols>
    <col min="2" max="2" width="24" customWidth="1"/>
    <col min="3" max="3" width="18.90625" customWidth="1"/>
    <col min="4" max="4" width="14.453125" customWidth="1"/>
    <col min="5" max="5" width="25.453125" customWidth="1"/>
  </cols>
  <sheetData>
    <row r="1" spans="1:5" ht="25.5" customHeight="1">
      <c r="A1" s="441" t="s">
        <v>251</v>
      </c>
      <c r="B1" s="441"/>
      <c r="C1" s="441"/>
      <c r="D1" s="441"/>
      <c r="E1" s="441"/>
    </row>
    <row r="2" spans="1:5">
      <c r="A2" s="94" t="s">
        <v>107</v>
      </c>
      <c r="B2" s="39" t="s">
        <v>108</v>
      </c>
      <c r="C2" s="93" t="s">
        <v>109</v>
      </c>
      <c r="D2" s="39" t="s">
        <v>110</v>
      </c>
      <c r="E2" s="40" t="s">
        <v>7</v>
      </c>
    </row>
    <row r="3" spans="1:5">
      <c r="A3" s="41">
        <v>1</v>
      </c>
      <c r="B3" s="128" t="s">
        <v>111</v>
      </c>
      <c r="C3" s="43">
        <v>270</v>
      </c>
      <c r="D3" s="42">
        <v>45</v>
      </c>
      <c r="E3" s="498" t="s">
        <v>252</v>
      </c>
    </row>
    <row r="4" spans="1:5">
      <c r="A4" s="41">
        <v>2</v>
      </c>
      <c r="B4" s="128" t="s">
        <v>111</v>
      </c>
      <c r="C4" s="43">
        <v>274.17</v>
      </c>
      <c r="D4" s="42">
        <v>45</v>
      </c>
      <c r="E4" s="499"/>
    </row>
    <row r="5" spans="1:5">
      <c r="A5" s="41">
        <v>3</v>
      </c>
      <c r="B5" s="128" t="s">
        <v>111</v>
      </c>
      <c r="C5" s="43">
        <v>277.66000000000003</v>
      </c>
      <c r="D5" s="42">
        <v>45</v>
      </c>
      <c r="E5" s="499"/>
    </row>
    <row r="6" spans="1:5">
      <c r="A6" s="41">
        <v>4</v>
      </c>
      <c r="B6" s="128" t="s">
        <v>111</v>
      </c>
      <c r="C6" s="43">
        <v>282.38</v>
      </c>
      <c r="D6" s="42">
        <v>45</v>
      </c>
      <c r="E6" s="499"/>
    </row>
    <row r="7" spans="1:5">
      <c r="A7" s="41">
        <v>5</v>
      </c>
      <c r="B7" s="128" t="s">
        <v>111</v>
      </c>
      <c r="C7" s="43">
        <v>288.2</v>
      </c>
      <c r="D7" s="42">
        <v>45</v>
      </c>
      <c r="E7" s="499"/>
    </row>
    <row r="8" spans="1:5">
      <c r="A8" s="41">
        <v>6</v>
      </c>
      <c r="B8" s="128" t="s">
        <v>113</v>
      </c>
      <c r="C8" s="43">
        <v>289.12</v>
      </c>
      <c r="D8" s="42">
        <v>45</v>
      </c>
      <c r="E8" s="499"/>
    </row>
    <row r="9" spans="1:5">
      <c r="A9" s="41">
        <v>7</v>
      </c>
      <c r="B9" s="128" t="s">
        <v>113</v>
      </c>
      <c r="C9" s="129">
        <v>290.60000000000002</v>
      </c>
      <c r="D9" s="42">
        <v>45</v>
      </c>
      <c r="E9" s="499"/>
    </row>
    <row r="10" spans="1:5">
      <c r="A10" s="41">
        <v>8</v>
      </c>
      <c r="B10" s="128" t="s">
        <v>113</v>
      </c>
      <c r="C10" s="44">
        <v>314.64</v>
      </c>
      <c r="D10" s="42">
        <v>45</v>
      </c>
      <c r="E10" s="499"/>
    </row>
    <row r="11" spans="1:5">
      <c r="A11" s="41">
        <v>9</v>
      </c>
      <c r="B11" s="128" t="s">
        <v>111</v>
      </c>
      <c r="C11" s="44">
        <v>315</v>
      </c>
      <c r="D11" s="42">
        <v>45</v>
      </c>
      <c r="E11" s="499"/>
    </row>
    <row r="12" spans="1:5">
      <c r="A12" s="41">
        <v>10</v>
      </c>
      <c r="B12" s="128" t="s">
        <v>111</v>
      </c>
      <c r="C12" s="43">
        <v>334.25</v>
      </c>
      <c r="D12" s="42">
        <v>100</v>
      </c>
      <c r="E12" s="499"/>
    </row>
    <row r="13" spans="1:5">
      <c r="A13" s="41">
        <v>11</v>
      </c>
      <c r="B13" s="128" t="s">
        <v>111</v>
      </c>
      <c r="C13" s="43">
        <v>336.65</v>
      </c>
      <c r="D13" s="42">
        <v>50</v>
      </c>
      <c r="E13" s="499"/>
    </row>
    <row r="14" spans="1:5">
      <c r="A14" s="41">
        <v>12</v>
      </c>
      <c r="B14" s="128" t="s">
        <v>113</v>
      </c>
      <c r="C14" s="43">
        <v>348.6</v>
      </c>
      <c r="D14" s="42">
        <v>45</v>
      </c>
      <c r="E14" s="499"/>
    </row>
    <row r="15" spans="1:5">
      <c r="A15" s="41">
        <v>13</v>
      </c>
      <c r="B15" s="128" t="s">
        <v>111</v>
      </c>
      <c r="C15" s="43">
        <v>358.05</v>
      </c>
      <c r="D15" s="42">
        <v>45</v>
      </c>
      <c r="E15" s="499"/>
    </row>
    <row r="16" spans="1:5">
      <c r="A16" s="41">
        <v>14</v>
      </c>
      <c r="B16" s="128" t="s">
        <v>115</v>
      </c>
      <c r="C16" s="43">
        <v>361.6</v>
      </c>
      <c r="D16" s="42">
        <v>45</v>
      </c>
      <c r="E16" s="499"/>
    </row>
    <row r="17" spans="1:5">
      <c r="A17" s="41">
        <v>15</v>
      </c>
      <c r="B17" s="128" t="s">
        <v>111</v>
      </c>
      <c r="C17" s="43">
        <v>363.65</v>
      </c>
      <c r="D17" s="42">
        <v>45</v>
      </c>
      <c r="E17" s="499"/>
    </row>
    <row r="18" spans="1:5">
      <c r="A18" s="41">
        <v>16</v>
      </c>
      <c r="B18" s="128" t="s">
        <v>115</v>
      </c>
      <c r="C18" s="43">
        <v>365.45</v>
      </c>
      <c r="D18" s="42">
        <v>45</v>
      </c>
      <c r="E18" s="499"/>
    </row>
    <row r="19" spans="1:5">
      <c r="A19" s="41">
        <v>17</v>
      </c>
      <c r="B19" s="128" t="s">
        <v>111</v>
      </c>
      <c r="C19" s="43">
        <v>370.1</v>
      </c>
      <c r="D19" s="42">
        <v>45</v>
      </c>
      <c r="E19" s="499"/>
    </row>
    <row r="20" spans="1:5">
      <c r="A20" s="41">
        <v>18</v>
      </c>
      <c r="B20" s="128" t="s">
        <v>116</v>
      </c>
      <c r="C20" s="43">
        <v>370.7</v>
      </c>
      <c r="D20" s="42">
        <v>45</v>
      </c>
      <c r="E20" s="499"/>
    </row>
    <row r="21" spans="1:5">
      <c r="A21" s="41">
        <v>19</v>
      </c>
      <c r="B21" s="128" t="s">
        <v>115</v>
      </c>
      <c r="C21" s="43">
        <v>372.35</v>
      </c>
      <c r="D21" s="42">
        <v>45</v>
      </c>
      <c r="E21" s="499"/>
    </row>
    <row r="22" spans="1:5">
      <c r="A22" s="41">
        <v>20</v>
      </c>
      <c r="B22" s="128" t="s">
        <v>117</v>
      </c>
      <c r="C22" s="43">
        <v>377.35</v>
      </c>
      <c r="D22" s="42">
        <v>45</v>
      </c>
      <c r="E22" s="499"/>
    </row>
    <row r="23" spans="1:5">
      <c r="A23" s="41">
        <v>21</v>
      </c>
      <c r="B23" s="128" t="s">
        <v>116</v>
      </c>
      <c r="C23" s="43">
        <v>382.75</v>
      </c>
      <c r="D23" s="42">
        <v>45</v>
      </c>
      <c r="E23" s="499"/>
    </row>
    <row r="24" spans="1:5">
      <c r="A24" s="41">
        <v>22</v>
      </c>
      <c r="B24" s="128" t="s">
        <v>117</v>
      </c>
      <c r="C24" s="43">
        <v>383.65</v>
      </c>
      <c r="D24" s="42">
        <v>45</v>
      </c>
      <c r="E24" s="499"/>
    </row>
    <row r="25" spans="1:5">
      <c r="A25" s="41">
        <v>23</v>
      </c>
      <c r="B25" s="128" t="s">
        <v>117</v>
      </c>
      <c r="C25" s="43">
        <v>388.13</v>
      </c>
      <c r="D25" s="42">
        <v>45</v>
      </c>
      <c r="E25" s="499"/>
    </row>
    <row r="26" spans="1:5">
      <c r="A26" s="41">
        <v>24</v>
      </c>
      <c r="B26" s="128" t="s">
        <v>117</v>
      </c>
      <c r="C26" s="43">
        <v>392.47</v>
      </c>
      <c r="D26" s="42">
        <v>45</v>
      </c>
      <c r="E26" s="499"/>
    </row>
    <row r="27" spans="1:5">
      <c r="A27" s="41">
        <v>25</v>
      </c>
      <c r="B27" s="128" t="s">
        <v>117</v>
      </c>
      <c r="C27" s="43">
        <v>396.2</v>
      </c>
      <c r="D27" s="42">
        <v>45</v>
      </c>
      <c r="E27" s="499"/>
    </row>
    <row r="28" spans="1:5">
      <c r="A28" s="41">
        <v>26</v>
      </c>
      <c r="B28" s="128" t="s">
        <v>117</v>
      </c>
      <c r="C28" s="43">
        <v>396.2</v>
      </c>
      <c r="D28" s="42">
        <v>45</v>
      </c>
      <c r="E28" s="499"/>
    </row>
    <row r="29" spans="1:5">
      <c r="A29" s="41">
        <v>27</v>
      </c>
      <c r="B29" s="128" t="s">
        <v>117</v>
      </c>
      <c r="C29" s="44">
        <v>401.45</v>
      </c>
      <c r="D29" s="42">
        <v>45</v>
      </c>
      <c r="E29" s="499"/>
    </row>
    <row r="30" spans="1:5">
      <c r="A30" s="41">
        <v>28</v>
      </c>
      <c r="B30" s="128" t="s">
        <v>116</v>
      </c>
      <c r="C30" s="43">
        <v>403.4</v>
      </c>
      <c r="D30" s="42">
        <v>45</v>
      </c>
      <c r="E30" s="499"/>
    </row>
    <row r="31" spans="1:5">
      <c r="A31" s="41">
        <v>29</v>
      </c>
      <c r="B31" s="128" t="s">
        <v>117</v>
      </c>
      <c r="C31" s="44">
        <v>407.6</v>
      </c>
      <c r="D31" s="42">
        <v>45</v>
      </c>
      <c r="E31" s="499"/>
    </row>
    <row r="32" spans="1:5">
      <c r="A32" s="41">
        <v>30</v>
      </c>
      <c r="B32" s="128" t="s">
        <v>116</v>
      </c>
      <c r="C32" s="44">
        <v>413.9</v>
      </c>
      <c r="D32" s="42">
        <v>45</v>
      </c>
      <c r="E32" s="499"/>
    </row>
    <row r="33" spans="1:5">
      <c r="A33" s="41">
        <v>31</v>
      </c>
      <c r="B33" s="128" t="s">
        <v>117</v>
      </c>
      <c r="C33" s="43">
        <v>417.8</v>
      </c>
      <c r="D33" s="42">
        <v>45</v>
      </c>
      <c r="E33" s="499"/>
    </row>
    <row r="34" spans="1:5">
      <c r="A34" s="41">
        <v>32</v>
      </c>
      <c r="B34" s="128" t="s">
        <v>117</v>
      </c>
      <c r="C34" s="44">
        <v>418.75</v>
      </c>
      <c r="D34" s="42">
        <v>45</v>
      </c>
      <c r="E34" s="500"/>
    </row>
    <row r="35" spans="1:5" ht="34" customHeight="1">
      <c r="A35" s="442" t="s">
        <v>105</v>
      </c>
      <c r="B35" s="442"/>
      <c r="C35" s="442"/>
      <c r="D35" s="36">
        <f>SUM(D3:D34)</f>
        <v>1500</v>
      </c>
      <c r="E35" s="37"/>
    </row>
  </sheetData>
  <mergeCells count="3">
    <mergeCell ref="A1:E1"/>
    <mergeCell ref="A35:C35"/>
    <mergeCell ref="E3:E34"/>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30B1E-8522-41CE-8988-31F172DFFE49}">
  <sheetPr>
    <pageSetUpPr fitToPage="1"/>
  </sheetPr>
  <dimension ref="A1:P79"/>
  <sheetViews>
    <sheetView workbookViewId="0">
      <pane xSplit="9" ySplit="3" topLeftCell="M73" activePane="bottomRight" state="frozen"/>
      <selection pane="topRight" activeCell="J1" sqref="J1"/>
      <selection pane="bottomLeft" activeCell="A4" sqref="A4"/>
      <selection pane="bottomRight" activeCell="O77" sqref="O77"/>
    </sheetView>
  </sheetViews>
  <sheetFormatPr defaultColWidth="10" defaultRowHeight="12"/>
  <cols>
    <col min="1" max="1" width="5.453125" style="7" customWidth="1"/>
    <col min="2" max="2" width="9.90625" style="142" customWidth="1"/>
    <col min="3" max="3" width="9" style="30" customWidth="1"/>
    <col min="4" max="4" width="13.26953125" style="6" customWidth="1"/>
    <col min="5" max="5" width="12.7265625" style="6" customWidth="1"/>
    <col min="6" max="7" width="9.08984375" style="141" customWidth="1"/>
    <col min="8" max="8" width="10.08984375" style="141" customWidth="1"/>
    <col min="9" max="10" width="9" style="32" customWidth="1"/>
    <col min="11" max="11" width="16.08984375" style="363" customWidth="1"/>
    <col min="12" max="12" width="14.36328125" style="32" customWidth="1"/>
    <col min="13" max="13" width="13.7265625" style="32" customWidth="1"/>
    <col min="14" max="14" width="12.08984375" style="32" customWidth="1"/>
    <col min="15" max="15" width="12.6328125" style="32" customWidth="1"/>
    <col min="16" max="16" width="33.7265625" style="143" customWidth="1"/>
    <col min="17" max="16384" width="10" style="7"/>
  </cols>
  <sheetData>
    <row r="1" spans="1:16" ht="28" customHeight="1">
      <c r="A1" s="441" t="s">
        <v>253</v>
      </c>
      <c r="B1" s="441"/>
      <c r="C1" s="441"/>
      <c r="D1" s="456"/>
      <c r="E1" s="456"/>
      <c r="F1" s="457"/>
      <c r="G1" s="457"/>
      <c r="H1" s="441"/>
      <c r="I1" s="441"/>
      <c r="J1" s="441"/>
      <c r="K1" s="441"/>
      <c r="L1" s="441"/>
      <c r="M1" s="441"/>
      <c r="N1" s="441"/>
      <c r="O1" s="441"/>
      <c r="P1" s="456"/>
    </row>
    <row r="2" spans="1:16" ht="39.65" customHeight="1">
      <c r="A2" s="458" t="s">
        <v>107</v>
      </c>
      <c r="B2" s="459" t="s">
        <v>108</v>
      </c>
      <c r="C2" s="460" t="s">
        <v>109</v>
      </c>
      <c r="D2" s="453" t="s">
        <v>139</v>
      </c>
      <c r="E2" s="453" t="s">
        <v>140</v>
      </c>
      <c r="F2" s="461" t="s">
        <v>109</v>
      </c>
      <c r="G2" s="461"/>
      <c r="H2" s="461"/>
      <c r="I2" s="453" t="s">
        <v>141</v>
      </c>
      <c r="J2" s="453" t="s">
        <v>142</v>
      </c>
      <c r="K2" s="501" t="s">
        <v>254</v>
      </c>
      <c r="L2" s="453" t="s">
        <v>255</v>
      </c>
      <c r="M2" s="453" t="s">
        <v>686</v>
      </c>
      <c r="N2" s="453" t="s">
        <v>256</v>
      </c>
      <c r="O2" s="453" t="s">
        <v>257</v>
      </c>
      <c r="P2" s="453" t="s">
        <v>7</v>
      </c>
    </row>
    <row r="3" spans="1:16" ht="62" customHeight="1">
      <c r="A3" s="458"/>
      <c r="B3" s="459"/>
      <c r="C3" s="460"/>
      <c r="D3" s="453"/>
      <c r="E3" s="453"/>
      <c r="F3" s="5" t="s">
        <v>143</v>
      </c>
      <c r="G3" s="5" t="s">
        <v>144</v>
      </c>
      <c r="H3" s="3" t="s">
        <v>145</v>
      </c>
      <c r="I3" s="453"/>
      <c r="J3" s="453"/>
      <c r="K3" s="501"/>
      <c r="L3" s="453"/>
      <c r="M3" s="453"/>
      <c r="N3" s="453"/>
      <c r="O3" s="453"/>
      <c r="P3" s="453"/>
    </row>
    <row r="4" spans="1:16" s="136" customFormat="1" ht="68.5" customHeight="1">
      <c r="A4" s="95">
        <v>1</v>
      </c>
      <c r="B4" s="3" t="s">
        <v>116</v>
      </c>
      <c r="C4" s="10">
        <v>263</v>
      </c>
      <c r="D4" s="3" t="s">
        <v>146</v>
      </c>
      <c r="E4" s="3" t="s">
        <v>147</v>
      </c>
      <c r="F4" s="60">
        <v>262.89999999999998</v>
      </c>
      <c r="G4" s="60">
        <v>263.14999999999998</v>
      </c>
      <c r="H4" s="133">
        <f t="shared" ref="H4:H30" si="0">(G4-F4)*1000</f>
        <v>250</v>
      </c>
      <c r="I4" s="5">
        <v>8</v>
      </c>
      <c r="J4" s="5">
        <v>8</v>
      </c>
      <c r="K4" s="361">
        <v>270</v>
      </c>
      <c r="L4" s="134">
        <f>20+50</f>
        <v>70</v>
      </c>
      <c r="M4" s="134"/>
      <c r="N4" s="134"/>
      <c r="O4" s="134"/>
      <c r="P4" s="135" t="s">
        <v>258</v>
      </c>
    </row>
    <row r="5" spans="1:16" s="136" customFormat="1" ht="37.5" customHeight="1">
      <c r="A5" s="95">
        <v>2</v>
      </c>
      <c r="B5" s="3" t="s">
        <v>115</v>
      </c>
      <c r="C5" s="10">
        <v>266.62</v>
      </c>
      <c r="D5" s="3" t="s">
        <v>247</v>
      </c>
      <c r="E5" s="5" t="s">
        <v>115</v>
      </c>
      <c r="F5" s="10">
        <v>266.62</v>
      </c>
      <c r="G5" s="60">
        <v>266.82</v>
      </c>
      <c r="H5" s="133">
        <f t="shared" si="0"/>
        <v>199.99999999998863</v>
      </c>
      <c r="I5" s="5">
        <v>0</v>
      </c>
      <c r="J5" s="5">
        <v>0</v>
      </c>
      <c r="K5" s="361">
        <v>150</v>
      </c>
      <c r="L5" s="134"/>
      <c r="M5" s="134">
        <v>30</v>
      </c>
      <c r="N5" s="134"/>
      <c r="O5" s="134"/>
      <c r="P5" s="137" t="s">
        <v>259</v>
      </c>
    </row>
    <row r="6" spans="1:16" s="136" customFormat="1" ht="37.5" customHeight="1">
      <c r="A6" s="95">
        <v>3</v>
      </c>
      <c r="B6" s="3" t="s">
        <v>148</v>
      </c>
      <c r="C6" s="10">
        <v>266.98</v>
      </c>
      <c r="D6" s="3" t="s">
        <v>148</v>
      </c>
      <c r="E6" s="5" t="s">
        <v>148</v>
      </c>
      <c r="F6" s="60">
        <v>266.82</v>
      </c>
      <c r="G6" s="60">
        <v>266.98</v>
      </c>
      <c r="H6" s="133">
        <f t="shared" si="0"/>
        <v>160.00000000002501</v>
      </c>
      <c r="I6" s="5">
        <v>0</v>
      </c>
      <c r="J6" s="5">
        <v>0</v>
      </c>
      <c r="K6" s="361"/>
      <c r="L6" s="134">
        <v>5000</v>
      </c>
      <c r="M6" s="134"/>
      <c r="N6" s="134"/>
      <c r="O6" s="134"/>
      <c r="P6" s="135" t="s">
        <v>260</v>
      </c>
    </row>
    <row r="7" spans="1:16" s="136" customFormat="1" ht="41.5" customHeight="1">
      <c r="A7" s="95">
        <v>4</v>
      </c>
      <c r="B7" s="3" t="s">
        <v>115</v>
      </c>
      <c r="C7" s="10">
        <v>267.2</v>
      </c>
      <c r="D7" s="3" t="s">
        <v>248</v>
      </c>
      <c r="E7" s="5" t="s">
        <v>115</v>
      </c>
      <c r="F7" s="60">
        <v>267.10000000000002</v>
      </c>
      <c r="G7" s="60">
        <v>267.29000000000002</v>
      </c>
      <c r="H7" s="133">
        <f t="shared" si="0"/>
        <v>189.99999999999773</v>
      </c>
      <c r="I7" s="5">
        <v>0</v>
      </c>
      <c r="J7" s="5">
        <v>0</v>
      </c>
      <c r="K7" s="361">
        <v>20</v>
      </c>
      <c r="L7" s="134"/>
      <c r="M7" s="134">
        <v>30</v>
      </c>
      <c r="N7" s="134"/>
      <c r="O7" s="134"/>
      <c r="P7" s="137" t="s">
        <v>259</v>
      </c>
    </row>
    <row r="8" spans="1:16" s="136" customFormat="1" ht="31.5" customHeight="1">
      <c r="A8" s="95">
        <v>5</v>
      </c>
      <c r="B8" s="3" t="s">
        <v>115</v>
      </c>
      <c r="C8" s="10">
        <v>268.14999999999998</v>
      </c>
      <c r="D8" s="3" t="s">
        <v>261</v>
      </c>
      <c r="E8" s="5" t="s">
        <v>115</v>
      </c>
      <c r="F8" s="60">
        <v>268.14999999999998</v>
      </c>
      <c r="G8" s="60">
        <v>268.14999999999998</v>
      </c>
      <c r="H8" s="133">
        <f t="shared" si="0"/>
        <v>0</v>
      </c>
      <c r="I8" s="5">
        <v>0</v>
      </c>
      <c r="J8" s="5">
        <v>0</v>
      </c>
      <c r="K8" s="361"/>
      <c r="L8" s="134"/>
      <c r="M8" s="134">
        <v>30</v>
      </c>
      <c r="N8" s="134"/>
      <c r="O8" s="134"/>
      <c r="P8" s="137"/>
    </row>
    <row r="9" spans="1:16" s="136" customFormat="1" ht="37.5" customHeight="1">
      <c r="A9" s="95">
        <v>6</v>
      </c>
      <c r="B9" s="3" t="s">
        <v>117</v>
      </c>
      <c r="C9" s="10">
        <v>270.10000000000002</v>
      </c>
      <c r="D9" s="3" t="s">
        <v>149</v>
      </c>
      <c r="E9" s="3" t="s">
        <v>117</v>
      </c>
      <c r="F9" s="60">
        <v>269.7</v>
      </c>
      <c r="G9" s="60">
        <v>270.35000000000002</v>
      </c>
      <c r="H9" s="133">
        <f t="shared" si="0"/>
        <v>650.00000000003411</v>
      </c>
      <c r="I9" s="5">
        <v>26</v>
      </c>
      <c r="J9" s="5">
        <v>52</v>
      </c>
      <c r="K9" s="361">
        <v>120</v>
      </c>
      <c r="L9" s="134"/>
      <c r="M9" s="134"/>
      <c r="N9" s="134"/>
      <c r="O9" s="134">
        <v>30</v>
      </c>
      <c r="P9" s="137" t="s">
        <v>259</v>
      </c>
    </row>
    <row r="10" spans="1:16" s="136" customFormat="1" ht="37.5" customHeight="1">
      <c r="A10" s="95">
        <v>7</v>
      </c>
      <c r="B10" s="3" t="s">
        <v>115</v>
      </c>
      <c r="C10" s="10">
        <v>272.5</v>
      </c>
      <c r="D10" s="3" t="s">
        <v>249</v>
      </c>
      <c r="E10" s="5" t="s">
        <v>115</v>
      </c>
      <c r="F10" s="60">
        <v>272.52</v>
      </c>
      <c r="G10" s="60">
        <v>272.52</v>
      </c>
      <c r="H10" s="133">
        <f t="shared" si="0"/>
        <v>0</v>
      </c>
      <c r="I10" s="5">
        <v>0</v>
      </c>
      <c r="J10" s="5">
        <v>0</v>
      </c>
      <c r="K10" s="361">
        <v>120</v>
      </c>
      <c r="L10" s="134"/>
      <c r="M10" s="134">
        <v>30</v>
      </c>
      <c r="O10" s="134"/>
      <c r="P10" s="137" t="s">
        <v>259</v>
      </c>
    </row>
    <row r="11" spans="1:16" s="136" customFormat="1" ht="37.5" customHeight="1">
      <c r="A11" s="95">
        <v>8</v>
      </c>
      <c r="B11" s="3" t="s">
        <v>117</v>
      </c>
      <c r="C11" s="10">
        <v>274.17</v>
      </c>
      <c r="D11" s="3" t="s">
        <v>150</v>
      </c>
      <c r="E11" s="3" t="s">
        <v>117</v>
      </c>
      <c r="F11" s="60">
        <v>273.7</v>
      </c>
      <c r="G11" s="60">
        <v>274.45</v>
      </c>
      <c r="H11" s="133">
        <f t="shared" si="0"/>
        <v>750</v>
      </c>
      <c r="I11" s="5">
        <v>28</v>
      </c>
      <c r="J11" s="5">
        <v>56</v>
      </c>
      <c r="K11" s="361">
        <v>120</v>
      </c>
      <c r="L11" s="134"/>
      <c r="M11" s="134"/>
      <c r="N11" s="134"/>
      <c r="O11" s="134">
        <v>30</v>
      </c>
      <c r="P11" s="137" t="s">
        <v>259</v>
      </c>
    </row>
    <row r="12" spans="1:16" s="136" customFormat="1" ht="37.5" customHeight="1">
      <c r="A12" s="95">
        <v>9</v>
      </c>
      <c r="B12" s="3" t="s">
        <v>117</v>
      </c>
      <c r="C12" s="10">
        <v>277.75</v>
      </c>
      <c r="D12" s="3" t="s">
        <v>151</v>
      </c>
      <c r="E12" s="5" t="s">
        <v>115</v>
      </c>
      <c r="F12" s="60">
        <v>277.3</v>
      </c>
      <c r="G12" s="60">
        <v>278.10000000000002</v>
      </c>
      <c r="H12" s="133">
        <f t="shared" si="0"/>
        <v>800.00000000001137</v>
      </c>
      <c r="I12" s="5">
        <v>28</v>
      </c>
      <c r="J12" s="5">
        <v>56</v>
      </c>
      <c r="K12" s="361">
        <v>120</v>
      </c>
      <c r="L12" s="134"/>
      <c r="M12" s="134"/>
      <c r="N12" s="134">
        <v>30</v>
      </c>
      <c r="O12" s="134">
        <v>30</v>
      </c>
      <c r="P12" s="137" t="s">
        <v>259</v>
      </c>
    </row>
    <row r="13" spans="1:16" s="136" customFormat="1" ht="37.5" customHeight="1">
      <c r="A13" s="95">
        <v>10</v>
      </c>
      <c r="B13" s="3" t="s">
        <v>117</v>
      </c>
      <c r="C13" s="10">
        <v>282.38</v>
      </c>
      <c r="D13" s="3" t="s">
        <v>152</v>
      </c>
      <c r="E13" s="3" t="s">
        <v>117</v>
      </c>
      <c r="F13" s="60">
        <v>282</v>
      </c>
      <c r="G13" s="60">
        <v>282.8</v>
      </c>
      <c r="H13" s="133">
        <f t="shared" si="0"/>
        <v>800.00000000001137</v>
      </c>
      <c r="I13" s="5">
        <v>29</v>
      </c>
      <c r="J13" s="5">
        <v>58</v>
      </c>
      <c r="K13" s="361">
        <v>120</v>
      </c>
      <c r="L13" s="134">
        <f>6*30</f>
        <v>180</v>
      </c>
      <c r="M13" s="134"/>
      <c r="N13" s="134">
        <v>30</v>
      </c>
      <c r="O13" s="134"/>
      <c r="P13" s="137" t="s">
        <v>259</v>
      </c>
    </row>
    <row r="14" spans="1:16" s="136" customFormat="1" ht="50.15" customHeight="1">
      <c r="A14" s="95">
        <v>11</v>
      </c>
      <c r="B14" s="3" t="s">
        <v>117</v>
      </c>
      <c r="C14" s="10">
        <v>288.2</v>
      </c>
      <c r="D14" s="3" t="s">
        <v>153</v>
      </c>
      <c r="E14" s="3" t="s">
        <v>117</v>
      </c>
      <c r="F14" s="60">
        <v>287.85000000000002</v>
      </c>
      <c r="G14" s="60">
        <v>288.64999999999998</v>
      </c>
      <c r="H14" s="133">
        <f t="shared" si="0"/>
        <v>799.99999999995453</v>
      </c>
      <c r="I14" s="5">
        <v>29</v>
      </c>
      <c r="J14" s="5">
        <v>58</v>
      </c>
      <c r="K14" s="361">
        <v>120</v>
      </c>
      <c r="L14" s="134">
        <v>60</v>
      </c>
      <c r="M14" s="134"/>
      <c r="N14" s="134">
        <v>30</v>
      </c>
      <c r="O14" s="134"/>
      <c r="P14" s="137" t="s">
        <v>259</v>
      </c>
    </row>
    <row r="15" spans="1:16" s="136" customFormat="1" ht="37.5" customHeight="1">
      <c r="A15" s="95">
        <v>12</v>
      </c>
      <c r="B15" s="3" t="s">
        <v>117</v>
      </c>
      <c r="C15" s="10">
        <v>289.12</v>
      </c>
      <c r="D15" s="3" t="s">
        <v>154</v>
      </c>
      <c r="E15" s="3" t="s">
        <v>117</v>
      </c>
      <c r="F15" s="60">
        <v>288.89999999999998</v>
      </c>
      <c r="G15" s="60">
        <v>289.5</v>
      </c>
      <c r="H15" s="133">
        <f t="shared" si="0"/>
        <v>600.00000000002274</v>
      </c>
      <c r="I15" s="5">
        <v>22</v>
      </c>
      <c r="J15" s="5">
        <v>44</v>
      </c>
      <c r="K15" s="361">
        <v>240</v>
      </c>
      <c r="L15" s="134">
        <v>60</v>
      </c>
      <c r="M15" s="134"/>
      <c r="N15" s="134">
        <v>30</v>
      </c>
      <c r="O15" s="134"/>
      <c r="P15" s="137" t="s">
        <v>259</v>
      </c>
    </row>
    <row r="16" spans="1:16" s="136" customFormat="1" ht="51.65" customHeight="1">
      <c r="A16" s="95">
        <v>13</v>
      </c>
      <c r="B16" s="3" t="s">
        <v>116</v>
      </c>
      <c r="C16" s="10">
        <v>290.60000000000002</v>
      </c>
      <c r="D16" s="3" t="s">
        <v>155</v>
      </c>
      <c r="E16" s="3" t="s">
        <v>117</v>
      </c>
      <c r="F16" s="60">
        <v>290.05</v>
      </c>
      <c r="G16" s="60">
        <v>291.35000000000002</v>
      </c>
      <c r="H16" s="133">
        <f t="shared" si="0"/>
        <v>1300.0000000000114</v>
      </c>
      <c r="I16" s="5">
        <v>167</v>
      </c>
      <c r="J16" s="5">
        <v>167</v>
      </c>
      <c r="K16" s="361">
        <v>5040</v>
      </c>
      <c r="L16" s="134">
        <f>20+60+60+60+60</f>
        <v>260</v>
      </c>
      <c r="M16" s="134"/>
      <c r="N16" s="134"/>
      <c r="O16" s="134">
        <v>30</v>
      </c>
      <c r="P16" s="135" t="s">
        <v>262</v>
      </c>
    </row>
    <row r="17" spans="1:16" s="32" customFormat="1" ht="37.5" customHeight="1">
      <c r="A17" s="95">
        <v>14</v>
      </c>
      <c r="B17" s="3" t="s">
        <v>117</v>
      </c>
      <c r="C17" s="10">
        <v>295.37</v>
      </c>
      <c r="D17" s="3" t="s">
        <v>156</v>
      </c>
      <c r="E17" s="3" t="s">
        <v>117</v>
      </c>
      <c r="F17" s="60">
        <v>295</v>
      </c>
      <c r="G17" s="60">
        <v>295.73</v>
      </c>
      <c r="H17" s="133">
        <f t="shared" si="0"/>
        <v>730.00000000001819</v>
      </c>
      <c r="I17" s="5">
        <v>30</v>
      </c>
      <c r="J17" s="5">
        <v>60</v>
      </c>
      <c r="K17" s="361">
        <v>30</v>
      </c>
      <c r="L17" s="134">
        <v>60</v>
      </c>
      <c r="M17" s="134"/>
      <c r="N17" s="134">
        <f>30+100</f>
        <v>130</v>
      </c>
      <c r="O17" s="134"/>
      <c r="P17" s="137" t="s">
        <v>259</v>
      </c>
    </row>
    <row r="18" spans="1:16" s="32" customFormat="1" ht="37.5" customHeight="1">
      <c r="A18" s="95">
        <v>15</v>
      </c>
      <c r="B18" s="3" t="s">
        <v>117</v>
      </c>
      <c r="C18" s="10">
        <v>295.37</v>
      </c>
      <c r="D18" s="3" t="s">
        <v>157</v>
      </c>
      <c r="E18" s="3" t="s">
        <v>117</v>
      </c>
      <c r="F18" s="60">
        <v>295</v>
      </c>
      <c r="G18" s="60">
        <v>295.73</v>
      </c>
      <c r="H18" s="133">
        <f t="shared" si="0"/>
        <v>730.00000000001819</v>
      </c>
      <c r="I18" s="5">
        <v>30</v>
      </c>
      <c r="J18" s="5">
        <v>60</v>
      </c>
      <c r="K18" s="361">
        <v>30</v>
      </c>
      <c r="L18" s="134">
        <v>60</v>
      </c>
      <c r="M18" s="134"/>
      <c r="N18" s="134">
        <f>30+120</f>
        <v>150</v>
      </c>
      <c r="O18" s="134"/>
      <c r="P18" s="137" t="s">
        <v>259</v>
      </c>
    </row>
    <row r="19" spans="1:16" s="136" customFormat="1" ht="37.5" customHeight="1">
      <c r="A19" s="95">
        <v>16</v>
      </c>
      <c r="B19" s="3" t="s">
        <v>117</v>
      </c>
      <c r="C19" s="10">
        <v>303.64999999999998</v>
      </c>
      <c r="D19" s="3" t="s">
        <v>158</v>
      </c>
      <c r="E19" s="3" t="s">
        <v>117</v>
      </c>
      <c r="F19" s="60">
        <v>303.25</v>
      </c>
      <c r="G19" s="60">
        <v>303.95</v>
      </c>
      <c r="H19" s="133">
        <f t="shared" si="0"/>
        <v>699.99999999998863</v>
      </c>
      <c r="I19" s="5">
        <v>26</v>
      </c>
      <c r="J19" s="5">
        <v>52</v>
      </c>
      <c r="K19" s="361">
        <v>210</v>
      </c>
      <c r="L19" s="134"/>
      <c r="M19" s="134"/>
      <c r="N19" s="134">
        <v>30</v>
      </c>
      <c r="O19" s="134"/>
      <c r="P19" s="135"/>
    </row>
    <row r="20" spans="1:16" s="136" customFormat="1" ht="37.5" customHeight="1">
      <c r="A20" s="95">
        <v>17</v>
      </c>
      <c r="B20" s="3" t="s">
        <v>117</v>
      </c>
      <c r="C20" s="10">
        <v>305.44</v>
      </c>
      <c r="D20" s="3" t="s">
        <v>159</v>
      </c>
      <c r="E20" s="3" t="s">
        <v>117</v>
      </c>
      <c r="F20" s="60">
        <v>305.05</v>
      </c>
      <c r="G20" s="60">
        <v>305.89999999999998</v>
      </c>
      <c r="H20" s="133">
        <f t="shared" si="0"/>
        <v>849.99999999996589</v>
      </c>
      <c r="I20" s="5">
        <v>37</v>
      </c>
      <c r="J20" s="5">
        <v>74</v>
      </c>
      <c r="K20" s="361">
        <v>60</v>
      </c>
      <c r="L20" s="134">
        <v>60</v>
      </c>
      <c r="M20" s="134">
        <v>100</v>
      </c>
      <c r="N20" s="134"/>
      <c r="O20" s="134">
        <v>30</v>
      </c>
      <c r="P20" s="3"/>
    </row>
    <row r="21" spans="1:16" s="136" customFormat="1" ht="37.5" customHeight="1">
      <c r="A21" s="95">
        <v>18</v>
      </c>
      <c r="B21" s="3" t="s">
        <v>117</v>
      </c>
      <c r="C21" s="10">
        <v>305.41000000000003</v>
      </c>
      <c r="D21" s="3" t="s">
        <v>160</v>
      </c>
      <c r="E21" s="3" t="s">
        <v>117</v>
      </c>
      <c r="F21" s="60">
        <v>305.05</v>
      </c>
      <c r="G21" s="60">
        <v>305.89999999999998</v>
      </c>
      <c r="H21" s="133">
        <f>(G21-F21)*1000</f>
        <v>849.99999999996589</v>
      </c>
      <c r="I21" s="5">
        <v>37</v>
      </c>
      <c r="J21" s="5">
        <v>74</v>
      </c>
      <c r="K21" s="361">
        <v>60</v>
      </c>
      <c r="L21" s="134">
        <v>60</v>
      </c>
      <c r="M21" s="134">
        <v>120</v>
      </c>
      <c r="N21" s="134"/>
      <c r="O21" s="134">
        <v>30</v>
      </c>
      <c r="P21" s="3"/>
    </row>
    <row r="22" spans="1:16" s="136" customFormat="1" ht="51.65" customHeight="1">
      <c r="A22" s="95">
        <v>19</v>
      </c>
      <c r="B22" s="3" t="s">
        <v>116</v>
      </c>
      <c r="C22" s="10">
        <v>306.10000000000002</v>
      </c>
      <c r="D22" s="3" t="s">
        <v>161</v>
      </c>
      <c r="E22" s="3" t="s">
        <v>147</v>
      </c>
      <c r="F22" s="60">
        <v>306.14999999999998</v>
      </c>
      <c r="G22" s="60">
        <v>306.3</v>
      </c>
      <c r="H22" s="133">
        <f t="shared" si="0"/>
        <v>150.00000000003411</v>
      </c>
      <c r="I22" s="5">
        <v>8</v>
      </c>
      <c r="J22" s="5">
        <v>8</v>
      </c>
      <c r="K22" s="361">
        <v>270</v>
      </c>
      <c r="L22" s="134">
        <f>20+50</f>
        <v>70</v>
      </c>
      <c r="M22" s="134"/>
      <c r="N22" s="134"/>
      <c r="O22" s="134"/>
      <c r="P22" s="135" t="s">
        <v>258</v>
      </c>
    </row>
    <row r="23" spans="1:16" s="136" customFormat="1" ht="37.5" customHeight="1">
      <c r="A23" s="95">
        <v>20</v>
      </c>
      <c r="B23" s="3" t="s">
        <v>115</v>
      </c>
      <c r="C23" s="10">
        <v>307</v>
      </c>
      <c r="D23" s="3"/>
      <c r="E23" s="5" t="s">
        <v>115</v>
      </c>
      <c r="F23" s="10">
        <v>307</v>
      </c>
      <c r="G23" s="10">
        <v>307</v>
      </c>
      <c r="H23" s="133">
        <f t="shared" si="0"/>
        <v>0</v>
      </c>
      <c r="I23" s="5">
        <v>0</v>
      </c>
      <c r="J23" s="5">
        <v>0</v>
      </c>
      <c r="K23" s="361"/>
      <c r="L23" s="134"/>
      <c r="M23" s="134"/>
      <c r="N23" s="134"/>
      <c r="O23" s="134"/>
      <c r="P23" s="137"/>
    </row>
    <row r="24" spans="1:16" s="136" customFormat="1" ht="51.65" customHeight="1">
      <c r="A24" s="95">
        <v>21</v>
      </c>
      <c r="B24" s="3" t="s">
        <v>116</v>
      </c>
      <c r="C24" s="22">
        <v>314.64</v>
      </c>
      <c r="D24" s="3" t="s">
        <v>113</v>
      </c>
      <c r="E24" s="3" t="s">
        <v>117</v>
      </c>
      <c r="F24" s="60">
        <v>314.3</v>
      </c>
      <c r="G24" s="60">
        <v>314.89999999999998</v>
      </c>
      <c r="H24" s="133">
        <f t="shared" si="0"/>
        <v>599.99999999996589</v>
      </c>
      <c r="I24" s="5">
        <v>36</v>
      </c>
      <c r="J24" s="5">
        <v>72</v>
      </c>
      <c r="K24" s="361">
        <v>2190</v>
      </c>
      <c r="L24" s="134">
        <f>20+80+80</f>
        <v>180</v>
      </c>
      <c r="M24" s="134"/>
      <c r="N24" s="134"/>
      <c r="O24" s="134"/>
      <c r="P24" s="135" t="s">
        <v>262</v>
      </c>
    </row>
    <row r="25" spans="1:16" s="136" customFormat="1" ht="37.5" customHeight="1">
      <c r="A25" s="95">
        <v>22</v>
      </c>
      <c r="B25" s="3" t="s">
        <v>117</v>
      </c>
      <c r="C25" s="10">
        <v>315.75</v>
      </c>
      <c r="D25" s="3" t="s">
        <v>162</v>
      </c>
      <c r="E25" s="3" t="s">
        <v>117</v>
      </c>
      <c r="F25" s="60">
        <v>315.35000000000002</v>
      </c>
      <c r="G25" s="60">
        <v>316</v>
      </c>
      <c r="H25" s="133">
        <f t="shared" si="0"/>
        <v>649.99999999997726</v>
      </c>
      <c r="I25" s="5">
        <v>58</v>
      </c>
      <c r="J25" s="5">
        <v>116</v>
      </c>
      <c r="K25" s="361">
        <v>60</v>
      </c>
      <c r="L25" s="134">
        <f>60+80</f>
        <v>140</v>
      </c>
      <c r="M25" s="134"/>
      <c r="N25" s="134">
        <f>50</f>
        <v>50</v>
      </c>
      <c r="O25" s="134"/>
      <c r="P25" s="3"/>
    </row>
    <row r="26" spans="1:16" s="136" customFormat="1" ht="37.5" customHeight="1">
      <c r="A26" s="95">
        <v>23</v>
      </c>
      <c r="B26" s="3" t="s">
        <v>115</v>
      </c>
      <c r="C26" s="10">
        <v>317.42</v>
      </c>
      <c r="D26" s="3" t="s">
        <v>263</v>
      </c>
      <c r="E26" s="5" t="s">
        <v>115</v>
      </c>
      <c r="F26" s="10">
        <v>317.42</v>
      </c>
      <c r="G26" s="10">
        <v>317.42</v>
      </c>
      <c r="H26" s="133">
        <f t="shared" si="0"/>
        <v>0</v>
      </c>
      <c r="I26" s="5">
        <v>0</v>
      </c>
      <c r="J26" s="5">
        <v>0</v>
      </c>
      <c r="K26" s="361"/>
      <c r="L26" s="134">
        <f>30</f>
        <v>30</v>
      </c>
      <c r="M26" s="134"/>
      <c r="N26" s="134"/>
      <c r="O26" s="134"/>
      <c r="P26" s="135" t="s">
        <v>264</v>
      </c>
    </row>
    <row r="27" spans="1:16" s="136" customFormat="1" ht="37.5" customHeight="1">
      <c r="A27" s="95">
        <v>24</v>
      </c>
      <c r="B27" s="3" t="s">
        <v>117</v>
      </c>
      <c r="C27" s="10">
        <v>325.58</v>
      </c>
      <c r="D27" s="3" t="s">
        <v>163</v>
      </c>
      <c r="E27" s="3" t="s">
        <v>117</v>
      </c>
      <c r="F27" s="60">
        <v>325.10000000000002</v>
      </c>
      <c r="G27" s="60">
        <v>326</v>
      </c>
      <c r="H27" s="133">
        <f t="shared" si="0"/>
        <v>899.99999999997726</v>
      </c>
      <c r="I27" s="5">
        <v>32</v>
      </c>
      <c r="J27" s="5">
        <v>64</v>
      </c>
      <c r="K27" s="361">
        <v>60</v>
      </c>
      <c r="L27" s="134"/>
      <c r="M27" s="134">
        <v>100</v>
      </c>
      <c r="N27" s="134"/>
      <c r="O27" s="134">
        <v>30</v>
      </c>
      <c r="P27" s="135"/>
    </row>
    <row r="28" spans="1:16" s="136" customFormat="1" ht="37.5" customHeight="1">
      <c r="A28" s="95">
        <v>25</v>
      </c>
      <c r="B28" s="3" t="s">
        <v>117</v>
      </c>
      <c r="C28" s="10">
        <v>325.63</v>
      </c>
      <c r="D28" s="3" t="s">
        <v>164</v>
      </c>
      <c r="E28" s="3" t="s">
        <v>117</v>
      </c>
      <c r="F28" s="60"/>
      <c r="G28" s="60"/>
      <c r="H28" s="133"/>
      <c r="I28" s="5">
        <v>30</v>
      </c>
      <c r="J28" s="5">
        <v>60</v>
      </c>
      <c r="K28" s="361">
        <v>60</v>
      </c>
      <c r="L28" s="134"/>
      <c r="M28" s="134">
        <v>100</v>
      </c>
      <c r="N28" s="134"/>
      <c r="O28" s="134">
        <v>30</v>
      </c>
      <c r="P28" s="135"/>
    </row>
    <row r="29" spans="1:16" s="136" customFormat="1" ht="36">
      <c r="A29" s="95">
        <v>26</v>
      </c>
      <c r="B29" s="3" t="s">
        <v>117</v>
      </c>
      <c r="C29" s="10">
        <v>329.56</v>
      </c>
      <c r="D29" s="3" t="s">
        <v>165</v>
      </c>
      <c r="E29" s="3" t="s">
        <v>117</v>
      </c>
      <c r="F29" s="60">
        <v>329.1</v>
      </c>
      <c r="G29" s="60">
        <v>330</v>
      </c>
      <c r="H29" s="133">
        <f t="shared" si="0"/>
        <v>899.99999999997726</v>
      </c>
      <c r="I29" s="5">
        <v>34</v>
      </c>
      <c r="J29" s="5">
        <v>68</v>
      </c>
      <c r="K29" s="361">
        <v>60</v>
      </c>
      <c r="L29" s="134"/>
      <c r="M29" s="134">
        <v>100</v>
      </c>
      <c r="N29" s="134"/>
      <c r="O29" s="134">
        <v>30</v>
      </c>
      <c r="P29" s="135"/>
    </row>
    <row r="30" spans="1:16" s="136" customFormat="1" ht="37.5" customHeight="1">
      <c r="A30" s="95">
        <v>27</v>
      </c>
      <c r="B30" s="3" t="s">
        <v>117</v>
      </c>
      <c r="C30" s="10">
        <v>329.56</v>
      </c>
      <c r="D30" s="3" t="s">
        <v>166</v>
      </c>
      <c r="E30" s="3" t="s">
        <v>117</v>
      </c>
      <c r="F30" s="60">
        <v>329.1</v>
      </c>
      <c r="G30" s="60">
        <v>330</v>
      </c>
      <c r="H30" s="133">
        <f t="shared" si="0"/>
        <v>899.99999999997726</v>
      </c>
      <c r="I30" s="5">
        <v>35</v>
      </c>
      <c r="J30" s="5">
        <v>70</v>
      </c>
      <c r="K30" s="361">
        <v>60</v>
      </c>
      <c r="L30" s="134"/>
      <c r="M30" s="134">
        <v>100</v>
      </c>
      <c r="N30" s="134"/>
      <c r="O30" s="134">
        <v>30</v>
      </c>
      <c r="P30" s="135"/>
    </row>
    <row r="31" spans="1:16" s="136" customFormat="1" ht="37.5" customHeight="1">
      <c r="A31" s="95">
        <v>28</v>
      </c>
      <c r="B31" s="3" t="s">
        <v>115</v>
      </c>
      <c r="C31" s="10">
        <v>331.7</v>
      </c>
      <c r="D31" s="3" t="s">
        <v>166</v>
      </c>
      <c r="E31" s="5" t="s">
        <v>115</v>
      </c>
      <c r="F31" s="10">
        <v>331.7</v>
      </c>
      <c r="G31" s="10">
        <v>331.7</v>
      </c>
      <c r="H31" s="133">
        <f>(G31-F31)*1000</f>
        <v>0</v>
      </c>
      <c r="I31" s="5">
        <v>0</v>
      </c>
      <c r="J31" s="5">
        <v>0</v>
      </c>
      <c r="K31" s="361"/>
      <c r="L31" s="134">
        <v>60</v>
      </c>
      <c r="M31" s="134"/>
      <c r="N31" s="134"/>
      <c r="O31" s="134"/>
      <c r="P31" s="135" t="s">
        <v>264</v>
      </c>
    </row>
    <row r="32" spans="1:16" s="136" customFormat="1" ht="42" customHeight="1">
      <c r="A32" s="95">
        <v>29</v>
      </c>
      <c r="B32" s="3" t="s">
        <v>117</v>
      </c>
      <c r="C32" s="10">
        <v>331.95</v>
      </c>
      <c r="D32" s="3" t="s">
        <v>167</v>
      </c>
      <c r="E32" s="3" t="s">
        <v>117</v>
      </c>
      <c r="F32" s="60">
        <v>331.6</v>
      </c>
      <c r="G32" s="60">
        <v>332.05</v>
      </c>
      <c r="H32" s="133">
        <f>(G32-F32)*1000</f>
        <v>449.99999999998863</v>
      </c>
      <c r="I32" s="5">
        <v>17</v>
      </c>
      <c r="J32" s="5">
        <v>34</v>
      </c>
      <c r="K32" s="361"/>
      <c r="L32" s="134"/>
      <c r="M32" s="134">
        <v>20</v>
      </c>
      <c r="N32" s="134">
        <f>30</f>
        <v>30</v>
      </c>
      <c r="O32" s="134"/>
      <c r="P32" s="135"/>
    </row>
    <row r="33" spans="1:16" s="136" customFormat="1" ht="42" customHeight="1">
      <c r="A33" s="95">
        <v>30</v>
      </c>
      <c r="B33" s="3" t="s">
        <v>117</v>
      </c>
      <c r="C33" s="10">
        <v>331.95</v>
      </c>
      <c r="D33" s="3" t="s">
        <v>168</v>
      </c>
      <c r="E33" s="3" t="s">
        <v>117</v>
      </c>
      <c r="F33" s="60">
        <v>331.6</v>
      </c>
      <c r="G33" s="60">
        <v>332.05</v>
      </c>
      <c r="H33" s="133">
        <f>(G33-F33)*1000</f>
        <v>449.99999999998863</v>
      </c>
      <c r="I33" s="5">
        <v>16</v>
      </c>
      <c r="J33" s="5">
        <v>32</v>
      </c>
      <c r="K33" s="361"/>
      <c r="L33" s="134"/>
      <c r="M33" s="134">
        <v>20</v>
      </c>
      <c r="N33" s="134">
        <f>30</f>
        <v>30</v>
      </c>
      <c r="O33" s="134"/>
      <c r="P33" s="135"/>
    </row>
    <row r="34" spans="1:16" s="136" customFormat="1" ht="37.5" customHeight="1">
      <c r="A34" s="95">
        <v>31</v>
      </c>
      <c r="B34" s="3" t="s">
        <v>117</v>
      </c>
      <c r="C34" s="10">
        <v>332.25</v>
      </c>
      <c r="D34" s="3" t="s">
        <v>169</v>
      </c>
      <c r="E34" s="3" t="s">
        <v>117</v>
      </c>
      <c r="F34" s="60">
        <v>332.05</v>
      </c>
      <c r="G34" s="60">
        <v>332.5</v>
      </c>
      <c r="H34" s="133">
        <f>(G34-F34)*1000</f>
        <v>449.99999999998863</v>
      </c>
      <c r="I34" s="5">
        <v>16</v>
      </c>
      <c r="J34" s="5">
        <v>32</v>
      </c>
      <c r="K34" s="361"/>
      <c r="L34" s="134"/>
      <c r="M34" s="134">
        <v>20</v>
      </c>
      <c r="N34" s="134">
        <f>30</f>
        <v>30</v>
      </c>
      <c r="O34" s="134"/>
      <c r="P34" s="135"/>
    </row>
    <row r="35" spans="1:16" s="136" customFormat="1" ht="37.5" customHeight="1">
      <c r="A35" s="95">
        <v>32</v>
      </c>
      <c r="B35" s="3" t="s">
        <v>117</v>
      </c>
      <c r="C35" s="10">
        <v>332.25</v>
      </c>
      <c r="D35" s="3" t="s">
        <v>170</v>
      </c>
      <c r="E35" s="3" t="s">
        <v>117</v>
      </c>
      <c r="F35" s="60">
        <v>332.05</v>
      </c>
      <c r="G35" s="60">
        <v>332.5</v>
      </c>
      <c r="H35" s="133">
        <f>(G35-F35)*1000</f>
        <v>449.99999999998863</v>
      </c>
      <c r="I35" s="5">
        <v>17</v>
      </c>
      <c r="J35" s="5">
        <v>34</v>
      </c>
      <c r="K35" s="361"/>
      <c r="L35" s="134"/>
      <c r="M35" s="134"/>
      <c r="N35" s="134"/>
      <c r="O35" s="134"/>
      <c r="P35" s="135"/>
    </row>
    <row r="36" spans="1:16" s="136" customFormat="1" ht="37.5" customHeight="1">
      <c r="A36" s="95">
        <v>33</v>
      </c>
      <c r="B36" s="3" t="s">
        <v>117</v>
      </c>
      <c r="C36" s="10">
        <v>334.25</v>
      </c>
      <c r="D36" s="3" t="s">
        <v>171</v>
      </c>
      <c r="E36" s="3" t="s">
        <v>117</v>
      </c>
      <c r="F36" s="60">
        <v>333.7</v>
      </c>
      <c r="G36" s="60">
        <v>334.9</v>
      </c>
      <c r="H36" s="133">
        <f t="shared" ref="H36:H74" si="1">(G36-F36)*1000</f>
        <v>1199.9999999999886</v>
      </c>
      <c r="I36" s="5">
        <v>70</v>
      </c>
      <c r="J36" s="5">
        <v>140</v>
      </c>
      <c r="K36" s="361"/>
      <c r="L36" s="134"/>
      <c r="M36" s="134"/>
      <c r="N36" s="134"/>
      <c r="O36" s="134"/>
      <c r="P36" s="135"/>
    </row>
    <row r="37" spans="1:16" s="136" customFormat="1" ht="37.5" customHeight="1">
      <c r="A37" s="95">
        <v>34</v>
      </c>
      <c r="B37" s="3" t="s">
        <v>115</v>
      </c>
      <c r="C37" s="10">
        <v>334.9</v>
      </c>
      <c r="D37" s="3" t="s">
        <v>171</v>
      </c>
      <c r="E37" s="5" t="s">
        <v>115</v>
      </c>
      <c r="F37" s="10">
        <v>334.9</v>
      </c>
      <c r="G37" s="10">
        <v>334.9</v>
      </c>
      <c r="H37" s="133">
        <f>(G37-F37)*1000</f>
        <v>0</v>
      </c>
      <c r="I37" s="5">
        <v>0</v>
      </c>
      <c r="J37" s="5">
        <v>0</v>
      </c>
      <c r="K37" s="361"/>
      <c r="L37" s="134">
        <f>30</f>
        <v>30</v>
      </c>
      <c r="M37" s="134"/>
      <c r="N37" s="134"/>
      <c r="O37" s="134"/>
      <c r="P37" s="135" t="s">
        <v>264</v>
      </c>
    </row>
    <row r="38" spans="1:16" s="136" customFormat="1" ht="37.5" customHeight="1">
      <c r="A38" s="95">
        <v>35</v>
      </c>
      <c r="B38" s="3" t="s">
        <v>117</v>
      </c>
      <c r="C38" s="10">
        <v>336.65</v>
      </c>
      <c r="D38" s="3" t="s">
        <v>172</v>
      </c>
      <c r="E38" s="3" t="s">
        <v>117</v>
      </c>
      <c r="F38" s="60">
        <v>336.3</v>
      </c>
      <c r="G38" s="60">
        <v>337.1</v>
      </c>
      <c r="H38" s="133">
        <f t="shared" si="1"/>
        <v>800.00000000001137</v>
      </c>
      <c r="I38" s="5">
        <v>66</v>
      </c>
      <c r="J38" s="5">
        <v>132</v>
      </c>
      <c r="K38" s="361"/>
      <c r="L38" s="134"/>
      <c r="M38" s="134">
        <f>4*40+60</f>
        <v>220</v>
      </c>
      <c r="N38" s="134"/>
      <c r="O38" s="134">
        <v>30</v>
      </c>
      <c r="P38" s="135"/>
    </row>
    <row r="39" spans="1:16" s="136" customFormat="1" ht="51.65" customHeight="1">
      <c r="A39" s="95">
        <v>36</v>
      </c>
      <c r="B39" s="3" t="s">
        <v>116</v>
      </c>
      <c r="C39" s="10">
        <v>348.6</v>
      </c>
      <c r="D39" s="3" t="s">
        <v>147</v>
      </c>
      <c r="E39" s="3" t="s">
        <v>147</v>
      </c>
      <c r="F39" s="60">
        <v>348.45</v>
      </c>
      <c r="G39" s="60">
        <v>348.7</v>
      </c>
      <c r="H39" s="133">
        <f t="shared" si="1"/>
        <v>250</v>
      </c>
      <c r="I39" s="5">
        <v>16</v>
      </c>
      <c r="J39" s="5">
        <v>16</v>
      </c>
      <c r="K39" s="361">
        <v>510</v>
      </c>
      <c r="L39" s="134">
        <f>20+80+100</f>
        <v>200</v>
      </c>
      <c r="M39" s="134">
        <f>20+150</f>
        <v>170</v>
      </c>
      <c r="N39" s="134"/>
      <c r="O39" s="134"/>
      <c r="P39" s="135" t="s">
        <v>258</v>
      </c>
    </row>
    <row r="40" spans="1:16" s="136" customFormat="1" ht="37.5" customHeight="1">
      <c r="A40" s="95">
        <v>37</v>
      </c>
      <c r="B40" s="3" t="s">
        <v>115</v>
      </c>
      <c r="C40" s="10">
        <v>356.35</v>
      </c>
      <c r="D40" s="3" t="s">
        <v>265</v>
      </c>
      <c r="E40" s="5" t="s">
        <v>115</v>
      </c>
      <c r="F40" s="60">
        <v>356.35</v>
      </c>
      <c r="G40" s="60">
        <v>356.35</v>
      </c>
      <c r="H40" s="133">
        <f t="shared" si="1"/>
        <v>0</v>
      </c>
      <c r="I40" s="5">
        <v>0</v>
      </c>
      <c r="J40" s="5">
        <v>0</v>
      </c>
      <c r="K40" s="361"/>
      <c r="L40" s="134">
        <v>50</v>
      </c>
      <c r="M40" s="134">
        <v>30</v>
      </c>
      <c r="O40" s="134"/>
      <c r="P40" s="135" t="s">
        <v>264</v>
      </c>
    </row>
    <row r="41" spans="1:16" s="136" customFormat="1" ht="43.5" customHeight="1">
      <c r="A41" s="95">
        <v>38</v>
      </c>
      <c r="B41" s="3" t="s">
        <v>117</v>
      </c>
      <c r="C41" s="10">
        <v>358.05</v>
      </c>
      <c r="D41" s="3" t="s">
        <v>173</v>
      </c>
      <c r="E41" s="3" t="s">
        <v>117</v>
      </c>
      <c r="F41" s="60">
        <v>357.6</v>
      </c>
      <c r="G41" s="60">
        <v>358.45</v>
      </c>
      <c r="H41" s="133">
        <f t="shared" si="1"/>
        <v>849.99999999996589</v>
      </c>
      <c r="I41" s="5">
        <v>33</v>
      </c>
      <c r="J41" s="5">
        <v>66</v>
      </c>
      <c r="K41" s="361">
        <v>90</v>
      </c>
      <c r="L41" s="134"/>
      <c r="M41" s="134"/>
      <c r="N41" s="134"/>
      <c r="O41" s="134">
        <v>30</v>
      </c>
      <c r="P41" s="135"/>
    </row>
    <row r="42" spans="1:16" s="136" customFormat="1" ht="37.5" customHeight="1">
      <c r="A42" s="95">
        <v>39</v>
      </c>
      <c r="B42" s="3" t="s">
        <v>115</v>
      </c>
      <c r="C42" s="10">
        <v>360.57</v>
      </c>
      <c r="D42" s="3" t="s">
        <v>266</v>
      </c>
      <c r="E42" s="5" t="s">
        <v>115</v>
      </c>
      <c r="F42" s="10">
        <v>360.57</v>
      </c>
      <c r="G42" s="10">
        <v>360.57</v>
      </c>
      <c r="H42" s="133">
        <f t="shared" si="1"/>
        <v>0</v>
      </c>
      <c r="I42" s="5">
        <v>0</v>
      </c>
      <c r="J42" s="5">
        <v>0</v>
      </c>
      <c r="K42" s="361"/>
      <c r="L42" s="134">
        <v>30</v>
      </c>
      <c r="M42" s="134"/>
      <c r="N42" s="134"/>
      <c r="O42" s="134"/>
      <c r="P42" s="135" t="s">
        <v>264</v>
      </c>
    </row>
    <row r="43" spans="1:16" s="136" customFormat="1" ht="37.5" customHeight="1">
      <c r="A43" s="95">
        <v>40</v>
      </c>
      <c r="B43" s="3" t="s">
        <v>115</v>
      </c>
      <c r="C43" s="10">
        <v>361.63</v>
      </c>
      <c r="D43" s="3" t="s">
        <v>267</v>
      </c>
      <c r="E43" s="5" t="s">
        <v>115</v>
      </c>
      <c r="F43" s="60">
        <v>361.6</v>
      </c>
      <c r="G43" s="60">
        <v>361.6</v>
      </c>
      <c r="H43" s="133">
        <f t="shared" si="1"/>
        <v>0</v>
      </c>
      <c r="I43" s="5">
        <v>0</v>
      </c>
      <c r="J43" s="5">
        <v>0</v>
      </c>
      <c r="K43" s="361"/>
      <c r="L43" s="134"/>
      <c r="M43" s="134">
        <v>30</v>
      </c>
      <c r="N43" s="134"/>
      <c r="O43" s="134"/>
      <c r="P43" s="137"/>
    </row>
    <row r="44" spans="1:16" s="136" customFormat="1" ht="37.5" customHeight="1">
      <c r="A44" s="95">
        <v>41</v>
      </c>
      <c r="B44" s="3" t="s">
        <v>117</v>
      </c>
      <c r="C44" s="10">
        <v>363.65</v>
      </c>
      <c r="D44" s="3" t="s">
        <v>174</v>
      </c>
      <c r="E44" s="3" t="s">
        <v>117</v>
      </c>
      <c r="F44" s="60">
        <v>363.4</v>
      </c>
      <c r="G44" s="60">
        <v>363.95</v>
      </c>
      <c r="H44" s="133">
        <f t="shared" si="1"/>
        <v>550.00000000001137</v>
      </c>
      <c r="I44" s="5">
        <v>21</v>
      </c>
      <c r="J44" s="5">
        <v>42</v>
      </c>
      <c r="K44" s="361">
        <v>90</v>
      </c>
      <c r="L44" s="134"/>
      <c r="M44" s="134"/>
      <c r="N44" s="134"/>
      <c r="O44" s="134">
        <v>30</v>
      </c>
      <c r="P44" s="137"/>
    </row>
    <row r="45" spans="1:16" s="136" customFormat="1" ht="37.5" customHeight="1">
      <c r="A45" s="95">
        <v>42</v>
      </c>
      <c r="B45" s="3" t="s">
        <v>115</v>
      </c>
      <c r="C45" s="10">
        <v>365.45</v>
      </c>
      <c r="D45" s="3" t="s">
        <v>268</v>
      </c>
      <c r="E45" s="5" t="s">
        <v>115</v>
      </c>
      <c r="F45" s="60">
        <v>365.45</v>
      </c>
      <c r="G45" s="60">
        <v>365.45</v>
      </c>
      <c r="H45" s="133">
        <f t="shared" si="1"/>
        <v>0</v>
      </c>
      <c r="I45" s="5">
        <v>0</v>
      </c>
      <c r="J45" s="5">
        <v>0</v>
      </c>
      <c r="K45" s="361"/>
      <c r="L45" s="134"/>
      <c r="M45" s="134">
        <v>30</v>
      </c>
      <c r="N45" s="134"/>
      <c r="O45" s="134"/>
      <c r="P45" s="137"/>
    </row>
    <row r="46" spans="1:16" s="136" customFormat="1" ht="37.5" customHeight="1">
      <c r="A46" s="95">
        <v>43</v>
      </c>
      <c r="B46" s="3" t="s">
        <v>117</v>
      </c>
      <c r="C46" s="10">
        <v>370.1</v>
      </c>
      <c r="D46" s="3" t="s">
        <v>175</v>
      </c>
      <c r="E46" s="3" t="s">
        <v>117</v>
      </c>
      <c r="F46" s="60">
        <v>369.65</v>
      </c>
      <c r="G46" s="60">
        <v>370.7</v>
      </c>
      <c r="H46" s="133">
        <f t="shared" si="1"/>
        <v>1050.0000000000114</v>
      </c>
      <c r="I46" s="5">
        <v>43</v>
      </c>
      <c r="J46" s="5">
        <v>86</v>
      </c>
      <c r="K46" s="361">
        <v>180</v>
      </c>
      <c r="L46" s="134">
        <f>50+60+80</f>
        <v>190</v>
      </c>
      <c r="M46" s="134"/>
      <c r="N46" s="134"/>
      <c r="O46" s="134">
        <v>30</v>
      </c>
      <c r="P46" s="137"/>
    </row>
    <row r="47" spans="1:16" s="136" customFormat="1" ht="51.65" customHeight="1">
      <c r="A47" s="95">
        <v>44</v>
      </c>
      <c r="B47" s="3" t="s">
        <v>116</v>
      </c>
      <c r="C47" s="10">
        <v>370.7</v>
      </c>
      <c r="D47" s="3" t="s">
        <v>147</v>
      </c>
      <c r="E47" s="3" t="s">
        <v>147</v>
      </c>
      <c r="F47" s="60">
        <v>370.7</v>
      </c>
      <c r="G47" s="60">
        <v>371.7</v>
      </c>
      <c r="H47" s="133">
        <f t="shared" si="1"/>
        <v>1000</v>
      </c>
      <c r="I47" s="5">
        <v>8</v>
      </c>
      <c r="J47" s="5">
        <v>8</v>
      </c>
      <c r="K47" s="361">
        <v>270</v>
      </c>
      <c r="L47" s="134">
        <f>20+50</f>
        <v>70</v>
      </c>
      <c r="M47" s="134"/>
      <c r="N47" s="134"/>
      <c r="O47" s="134"/>
      <c r="P47" s="135" t="s">
        <v>258</v>
      </c>
    </row>
    <row r="48" spans="1:16" s="136" customFormat="1" ht="37.5" customHeight="1">
      <c r="A48" s="95">
        <v>45</v>
      </c>
      <c r="B48" s="3" t="s">
        <v>115</v>
      </c>
      <c r="C48" s="10">
        <v>372.1</v>
      </c>
      <c r="D48" s="3" t="s">
        <v>269</v>
      </c>
      <c r="E48" s="3" t="s">
        <v>115</v>
      </c>
      <c r="F48" s="60">
        <v>371.75</v>
      </c>
      <c r="G48" s="60">
        <v>371.92</v>
      </c>
      <c r="H48" s="133">
        <f t="shared" si="1"/>
        <v>170.00000000001592</v>
      </c>
      <c r="I48" s="5">
        <v>0</v>
      </c>
      <c r="J48" s="5">
        <v>0</v>
      </c>
      <c r="K48" s="361"/>
      <c r="L48" s="134"/>
      <c r="M48" s="134"/>
      <c r="N48" s="134"/>
      <c r="O48" s="134">
        <v>30</v>
      </c>
      <c r="P48" s="137"/>
    </row>
    <row r="49" spans="1:16" s="136" customFormat="1" ht="37.5" customHeight="1">
      <c r="A49" s="95">
        <v>46</v>
      </c>
      <c r="B49" s="3" t="s">
        <v>148</v>
      </c>
      <c r="C49" s="10">
        <v>372.1</v>
      </c>
      <c r="D49" s="3" t="s">
        <v>176</v>
      </c>
      <c r="E49" s="5" t="s">
        <v>148</v>
      </c>
      <c r="F49" s="60">
        <v>372.02</v>
      </c>
      <c r="G49" s="60">
        <v>372.18</v>
      </c>
      <c r="H49" s="133">
        <f t="shared" si="1"/>
        <v>160.00000000002501</v>
      </c>
      <c r="I49" s="5">
        <v>0</v>
      </c>
      <c r="J49" s="5">
        <v>0</v>
      </c>
      <c r="K49" s="361"/>
      <c r="L49" s="134">
        <v>5000</v>
      </c>
      <c r="M49" s="134"/>
      <c r="N49" s="134"/>
      <c r="O49" s="134"/>
      <c r="P49" s="135" t="s">
        <v>260</v>
      </c>
    </row>
    <row r="50" spans="1:16" s="136" customFormat="1" ht="37.5" customHeight="1">
      <c r="A50" s="95">
        <v>47</v>
      </c>
      <c r="B50" s="3" t="s">
        <v>115</v>
      </c>
      <c r="C50" s="10">
        <v>372.35</v>
      </c>
      <c r="D50" s="3" t="s">
        <v>270</v>
      </c>
      <c r="E50" s="3" t="s">
        <v>115</v>
      </c>
      <c r="F50" s="60">
        <v>372.26</v>
      </c>
      <c r="G50" s="60">
        <v>372.48</v>
      </c>
      <c r="H50" s="133">
        <f t="shared" si="1"/>
        <v>220.00000000002728</v>
      </c>
      <c r="I50" s="5">
        <v>0</v>
      </c>
      <c r="J50" s="5">
        <v>0</v>
      </c>
      <c r="K50" s="361"/>
      <c r="L50" s="134">
        <v>120</v>
      </c>
      <c r="M50" s="134"/>
      <c r="N50" s="134"/>
      <c r="O50" s="134">
        <v>30</v>
      </c>
      <c r="P50" s="135" t="s">
        <v>264</v>
      </c>
    </row>
    <row r="51" spans="1:16" s="136" customFormat="1" ht="37.5" customHeight="1">
      <c r="A51" s="95">
        <v>48</v>
      </c>
      <c r="B51" s="3" t="s">
        <v>115</v>
      </c>
      <c r="C51" s="10">
        <v>374.08</v>
      </c>
      <c r="D51" s="3" t="s">
        <v>271</v>
      </c>
      <c r="E51" s="5" t="s">
        <v>115</v>
      </c>
      <c r="F51" s="60">
        <v>374.08</v>
      </c>
      <c r="G51" s="60">
        <v>374.08</v>
      </c>
      <c r="H51" s="133">
        <f t="shared" si="1"/>
        <v>0</v>
      </c>
      <c r="I51" s="5">
        <v>0</v>
      </c>
      <c r="J51" s="5">
        <v>0</v>
      </c>
      <c r="K51" s="361"/>
      <c r="L51" s="134"/>
      <c r="M51" s="134"/>
      <c r="N51" s="134"/>
      <c r="O51" s="134"/>
      <c r="P51" s="137"/>
    </row>
    <row r="52" spans="1:16" s="136" customFormat="1" ht="37.5" customHeight="1">
      <c r="A52" s="95">
        <v>49</v>
      </c>
      <c r="B52" s="3" t="s">
        <v>117</v>
      </c>
      <c r="C52" s="10">
        <v>377.4</v>
      </c>
      <c r="D52" s="3" t="s">
        <v>177</v>
      </c>
      <c r="E52" s="3" t="s">
        <v>117</v>
      </c>
      <c r="F52" s="60">
        <v>376.8</v>
      </c>
      <c r="G52" s="60">
        <v>378</v>
      </c>
      <c r="H52" s="133">
        <f t="shared" si="1"/>
        <v>1199.9999999999886</v>
      </c>
      <c r="I52" s="5">
        <v>45</v>
      </c>
      <c r="J52" s="5">
        <v>90</v>
      </c>
      <c r="K52" s="361">
        <v>120</v>
      </c>
      <c r="L52" s="134">
        <f>70+70+30</f>
        <v>170</v>
      </c>
      <c r="M52" s="134"/>
      <c r="N52" s="134"/>
      <c r="O52" s="134">
        <v>30</v>
      </c>
      <c r="P52" s="137"/>
    </row>
    <row r="53" spans="1:16" s="136" customFormat="1" ht="43" customHeight="1">
      <c r="A53" s="95">
        <v>50</v>
      </c>
      <c r="B53" s="3" t="s">
        <v>115</v>
      </c>
      <c r="C53" s="10">
        <v>380.05</v>
      </c>
      <c r="D53" s="3" t="s">
        <v>174</v>
      </c>
      <c r="E53" s="3" t="s">
        <v>115</v>
      </c>
      <c r="F53" s="60">
        <v>380.05</v>
      </c>
      <c r="G53" s="60">
        <v>380.05</v>
      </c>
      <c r="H53" s="133">
        <f t="shared" si="1"/>
        <v>0</v>
      </c>
      <c r="I53" s="5">
        <v>0</v>
      </c>
      <c r="J53" s="5">
        <v>0</v>
      </c>
      <c r="K53" s="361"/>
      <c r="L53" s="134">
        <v>60</v>
      </c>
      <c r="M53" s="134"/>
      <c r="N53" s="134"/>
      <c r="O53" s="134"/>
      <c r="P53" s="135" t="s">
        <v>264</v>
      </c>
    </row>
    <row r="54" spans="1:16" s="136" customFormat="1" ht="51.65" customHeight="1">
      <c r="A54" s="95">
        <v>51</v>
      </c>
      <c r="B54" s="3" t="s">
        <v>116</v>
      </c>
      <c r="C54" s="10">
        <v>382.75</v>
      </c>
      <c r="D54" s="3" t="s">
        <v>147</v>
      </c>
      <c r="E54" s="3" t="s">
        <v>147</v>
      </c>
      <c r="F54" s="60">
        <v>382.45</v>
      </c>
      <c r="G54" s="60">
        <v>382.7</v>
      </c>
      <c r="H54" s="133">
        <f t="shared" si="1"/>
        <v>250</v>
      </c>
      <c r="I54" s="5">
        <v>8</v>
      </c>
      <c r="J54" s="5">
        <v>8</v>
      </c>
      <c r="K54" s="361">
        <v>270</v>
      </c>
      <c r="L54" s="134">
        <f>20+50</f>
        <v>70</v>
      </c>
      <c r="M54" s="134"/>
      <c r="N54" s="134"/>
      <c r="O54" s="134"/>
      <c r="P54" s="135" t="s">
        <v>258</v>
      </c>
    </row>
    <row r="55" spans="1:16" s="136" customFormat="1" ht="37.5" customHeight="1">
      <c r="A55" s="95">
        <v>52</v>
      </c>
      <c r="B55" s="3" t="s">
        <v>117</v>
      </c>
      <c r="C55" s="10">
        <v>383.65</v>
      </c>
      <c r="D55" s="3" t="s">
        <v>178</v>
      </c>
      <c r="E55" s="3" t="s">
        <v>117</v>
      </c>
      <c r="F55" s="60">
        <v>383.2</v>
      </c>
      <c r="G55" s="60">
        <v>384.2</v>
      </c>
      <c r="H55" s="133">
        <f t="shared" si="1"/>
        <v>1000</v>
      </c>
      <c r="I55" s="5">
        <v>42</v>
      </c>
      <c r="J55" s="5">
        <v>84</v>
      </c>
      <c r="K55" s="361">
        <v>120</v>
      </c>
      <c r="L55" s="134"/>
      <c r="M55" s="134"/>
      <c r="N55" s="134"/>
      <c r="O55" s="134">
        <v>30</v>
      </c>
      <c r="P55" s="137" t="s">
        <v>259</v>
      </c>
    </row>
    <row r="56" spans="1:16" s="136" customFormat="1" ht="37.5" customHeight="1">
      <c r="A56" s="95">
        <v>53</v>
      </c>
      <c r="B56" s="3" t="s">
        <v>117</v>
      </c>
      <c r="C56" s="10">
        <v>388.13</v>
      </c>
      <c r="D56" s="3" t="s">
        <v>179</v>
      </c>
      <c r="E56" s="3" t="s">
        <v>117</v>
      </c>
      <c r="F56" s="60">
        <v>387.8</v>
      </c>
      <c r="G56" s="60">
        <v>388.6</v>
      </c>
      <c r="H56" s="133">
        <f t="shared" si="1"/>
        <v>800.00000000001137</v>
      </c>
      <c r="I56" s="5">
        <v>32</v>
      </c>
      <c r="J56" s="5">
        <v>64</v>
      </c>
      <c r="K56" s="361">
        <v>120</v>
      </c>
      <c r="L56" s="134"/>
      <c r="M56" s="134"/>
      <c r="N56" s="134"/>
      <c r="O56" s="134">
        <v>30</v>
      </c>
      <c r="P56" s="137" t="s">
        <v>259</v>
      </c>
    </row>
    <row r="57" spans="1:16" s="136" customFormat="1" ht="37.5" customHeight="1">
      <c r="A57" s="95">
        <v>54</v>
      </c>
      <c r="B57" s="3" t="s">
        <v>117</v>
      </c>
      <c r="C57" s="10">
        <v>392.47</v>
      </c>
      <c r="D57" s="3" t="s">
        <v>180</v>
      </c>
      <c r="E57" s="3" t="s">
        <v>117</v>
      </c>
      <c r="F57" s="60">
        <v>391.9</v>
      </c>
      <c r="G57" s="60">
        <v>393</v>
      </c>
      <c r="H57" s="133">
        <f t="shared" si="1"/>
        <v>1100.0000000000227</v>
      </c>
      <c r="I57" s="5">
        <v>41</v>
      </c>
      <c r="J57" s="5">
        <v>82</v>
      </c>
      <c r="K57" s="361">
        <v>120</v>
      </c>
      <c r="L57" s="134"/>
      <c r="M57" s="134"/>
      <c r="N57" s="134">
        <v>30</v>
      </c>
      <c r="O57" s="134"/>
      <c r="P57" s="137" t="s">
        <v>259</v>
      </c>
    </row>
    <row r="58" spans="1:16" s="136" customFormat="1" ht="37.5" customHeight="1">
      <c r="A58" s="95">
        <v>55</v>
      </c>
      <c r="B58" s="3" t="s">
        <v>115</v>
      </c>
      <c r="C58" s="10">
        <v>395.55</v>
      </c>
      <c r="D58" s="3" t="s">
        <v>272</v>
      </c>
      <c r="E58" s="3" t="s">
        <v>115</v>
      </c>
      <c r="F58" s="10">
        <v>395</v>
      </c>
      <c r="G58" s="10">
        <v>395</v>
      </c>
      <c r="H58" s="133">
        <f t="shared" si="1"/>
        <v>0</v>
      </c>
      <c r="I58" s="5">
        <v>0</v>
      </c>
      <c r="J58" s="5">
        <v>0</v>
      </c>
      <c r="K58" s="361"/>
      <c r="L58" s="134"/>
      <c r="M58" s="134"/>
      <c r="N58" s="134"/>
      <c r="O58" s="134"/>
      <c r="P58" s="137"/>
    </row>
    <row r="59" spans="1:16" s="136" customFormat="1" ht="37.5" customHeight="1">
      <c r="A59" s="95">
        <v>56</v>
      </c>
      <c r="B59" s="3" t="s">
        <v>117</v>
      </c>
      <c r="C59" s="10">
        <v>396.2</v>
      </c>
      <c r="D59" s="3" t="s">
        <v>181</v>
      </c>
      <c r="E59" s="3" t="s">
        <v>117</v>
      </c>
      <c r="F59" s="60">
        <v>395.75</v>
      </c>
      <c r="G59" s="60">
        <v>396.6</v>
      </c>
      <c r="H59" s="133">
        <f t="shared" si="1"/>
        <v>850.00000000002274</v>
      </c>
      <c r="I59" s="5">
        <v>32</v>
      </c>
      <c r="J59" s="5">
        <v>64</v>
      </c>
      <c r="K59" s="361"/>
      <c r="L59" s="134"/>
      <c r="M59" s="134"/>
      <c r="N59" s="134">
        <v>30</v>
      </c>
      <c r="O59" s="134"/>
      <c r="P59" s="137"/>
    </row>
    <row r="60" spans="1:16" s="136" customFormat="1" ht="37.5" customHeight="1">
      <c r="A60" s="95">
        <v>57</v>
      </c>
      <c r="B60" s="3" t="s">
        <v>117</v>
      </c>
      <c r="C60" s="10">
        <v>396.2</v>
      </c>
      <c r="D60" s="3" t="s">
        <v>182</v>
      </c>
      <c r="E60" s="3" t="s">
        <v>117</v>
      </c>
      <c r="F60" s="60">
        <v>395.75</v>
      </c>
      <c r="G60" s="60">
        <v>396.6</v>
      </c>
      <c r="H60" s="133">
        <f t="shared" si="1"/>
        <v>850.00000000002274</v>
      </c>
      <c r="I60" s="5">
        <v>32</v>
      </c>
      <c r="J60" s="5">
        <v>64</v>
      </c>
      <c r="K60" s="361"/>
      <c r="L60" s="134"/>
      <c r="M60" s="134"/>
      <c r="N60" s="134">
        <v>30</v>
      </c>
      <c r="O60" s="134"/>
      <c r="P60" s="137"/>
    </row>
    <row r="61" spans="1:16" ht="32.15" customHeight="1">
      <c r="A61" s="95">
        <v>58</v>
      </c>
      <c r="B61" s="3" t="s">
        <v>117</v>
      </c>
      <c r="C61" s="22">
        <v>401.45</v>
      </c>
      <c r="D61" s="3" t="s">
        <v>183</v>
      </c>
      <c r="E61" s="3" t="s">
        <v>117</v>
      </c>
      <c r="F61" s="60">
        <v>401.1</v>
      </c>
      <c r="G61" s="60">
        <v>402</v>
      </c>
      <c r="H61" s="133">
        <f t="shared" si="1"/>
        <v>899.99999999997726</v>
      </c>
      <c r="I61" s="5">
        <v>35</v>
      </c>
      <c r="J61" s="5">
        <v>70</v>
      </c>
      <c r="K61" s="361">
        <v>120</v>
      </c>
      <c r="L61" s="134">
        <f>100+100</f>
        <v>200</v>
      </c>
      <c r="M61" s="134"/>
      <c r="N61" s="134"/>
      <c r="O61" s="134">
        <v>30</v>
      </c>
      <c r="P61" s="137" t="s">
        <v>259</v>
      </c>
    </row>
    <row r="62" spans="1:16" ht="51.65" customHeight="1">
      <c r="A62" s="95">
        <v>59</v>
      </c>
      <c r="B62" s="3" t="s">
        <v>116</v>
      </c>
      <c r="C62" s="10">
        <v>403.4</v>
      </c>
      <c r="D62" s="3" t="s">
        <v>184</v>
      </c>
      <c r="E62" s="4" t="s">
        <v>116</v>
      </c>
      <c r="F62" s="60">
        <v>402.6</v>
      </c>
      <c r="G62" s="60">
        <v>404</v>
      </c>
      <c r="H62" s="133">
        <f t="shared" si="1"/>
        <v>1399.9999999999773</v>
      </c>
      <c r="I62" s="5">
        <v>59</v>
      </c>
      <c r="J62" s="5">
        <v>118</v>
      </c>
      <c r="K62" s="361">
        <v>3570</v>
      </c>
      <c r="L62" s="134">
        <f>20+90+60</f>
        <v>170</v>
      </c>
      <c r="M62" s="134"/>
      <c r="N62" s="134"/>
      <c r="O62" s="134">
        <v>30</v>
      </c>
      <c r="P62" s="138" t="s">
        <v>262</v>
      </c>
    </row>
    <row r="63" spans="1:16" ht="51.65" customHeight="1">
      <c r="A63" s="95">
        <v>60</v>
      </c>
      <c r="B63" s="3" t="s">
        <v>116</v>
      </c>
      <c r="C63" s="10">
        <v>403.65</v>
      </c>
      <c r="D63" s="3" t="s">
        <v>185</v>
      </c>
      <c r="E63" s="4" t="s">
        <v>116</v>
      </c>
      <c r="F63" s="60">
        <v>402.6</v>
      </c>
      <c r="G63" s="60">
        <v>404</v>
      </c>
      <c r="H63" s="133">
        <f t="shared" si="1"/>
        <v>1399.9999999999773</v>
      </c>
      <c r="I63" s="5">
        <v>59</v>
      </c>
      <c r="J63" s="5">
        <v>118</v>
      </c>
      <c r="K63" s="361">
        <v>3570</v>
      </c>
      <c r="L63" s="134">
        <f>20+60+60</f>
        <v>140</v>
      </c>
      <c r="M63" s="134"/>
      <c r="N63" s="134"/>
      <c r="O63" s="134">
        <v>30</v>
      </c>
      <c r="P63" s="138" t="s">
        <v>262</v>
      </c>
    </row>
    <row r="64" spans="1:16" ht="32.15" customHeight="1">
      <c r="A64" s="95">
        <v>61</v>
      </c>
      <c r="B64" s="3" t="s">
        <v>115</v>
      </c>
      <c r="C64" s="10">
        <v>403.57</v>
      </c>
      <c r="D64" s="5" t="s">
        <v>273</v>
      </c>
      <c r="E64" s="4" t="s">
        <v>115</v>
      </c>
      <c r="F64" s="10">
        <v>403.57</v>
      </c>
      <c r="G64" s="10">
        <v>403.57</v>
      </c>
      <c r="H64" s="133">
        <f t="shared" si="1"/>
        <v>0</v>
      </c>
      <c r="I64" s="5">
        <v>0</v>
      </c>
      <c r="J64" s="5">
        <v>0</v>
      </c>
      <c r="K64" s="361"/>
      <c r="L64" s="134"/>
      <c r="M64" s="134"/>
      <c r="N64" s="134"/>
      <c r="O64" s="134"/>
      <c r="P64" s="139"/>
    </row>
    <row r="65" spans="1:16" ht="32.15" customHeight="1">
      <c r="A65" s="95">
        <v>62</v>
      </c>
      <c r="B65" s="3" t="s">
        <v>117</v>
      </c>
      <c r="C65" s="22">
        <v>407.57</v>
      </c>
      <c r="D65" s="3" t="s">
        <v>186</v>
      </c>
      <c r="E65" s="3" t="s">
        <v>117</v>
      </c>
      <c r="F65" s="60">
        <v>407.29</v>
      </c>
      <c r="G65" s="60">
        <v>408</v>
      </c>
      <c r="H65" s="133">
        <f t="shared" si="1"/>
        <v>709.99999999997954</v>
      </c>
      <c r="I65" s="5">
        <v>27</v>
      </c>
      <c r="J65" s="5">
        <v>54</v>
      </c>
      <c r="K65" s="361"/>
      <c r="L65" s="134">
        <f>100</f>
        <v>100</v>
      </c>
      <c r="M65" s="134"/>
      <c r="N65" s="134"/>
      <c r="O65" s="134">
        <v>30</v>
      </c>
      <c r="P65" s="137" t="s">
        <v>259</v>
      </c>
    </row>
    <row r="66" spans="1:16" ht="32.15" customHeight="1">
      <c r="A66" s="95">
        <v>63</v>
      </c>
      <c r="B66" s="3" t="s">
        <v>117</v>
      </c>
      <c r="C66" s="22">
        <v>407</v>
      </c>
      <c r="D66" s="3" t="s">
        <v>187</v>
      </c>
      <c r="E66" s="3" t="s">
        <v>117</v>
      </c>
      <c r="F66" s="60">
        <v>407.29</v>
      </c>
      <c r="G66" s="60">
        <v>408</v>
      </c>
      <c r="H66" s="133">
        <f t="shared" si="1"/>
        <v>709.99999999997954</v>
      </c>
      <c r="I66" s="5">
        <v>28</v>
      </c>
      <c r="J66" s="5">
        <v>56</v>
      </c>
      <c r="K66" s="361"/>
      <c r="L66" s="134">
        <f>120</f>
        <v>120</v>
      </c>
      <c r="M66" s="134"/>
      <c r="N66" s="134"/>
      <c r="O66" s="134">
        <v>30</v>
      </c>
      <c r="P66" s="137" t="s">
        <v>259</v>
      </c>
    </row>
    <row r="67" spans="1:16" ht="32.15" customHeight="1">
      <c r="A67" s="95">
        <v>64</v>
      </c>
      <c r="B67" s="3" t="s">
        <v>115</v>
      </c>
      <c r="C67" s="22">
        <v>412.45</v>
      </c>
      <c r="D67" s="3" t="s">
        <v>274</v>
      </c>
      <c r="E67" s="5" t="s">
        <v>115</v>
      </c>
      <c r="F67" s="60">
        <v>412.45</v>
      </c>
      <c r="G67" s="60">
        <v>412.45</v>
      </c>
      <c r="H67" s="133">
        <f t="shared" si="1"/>
        <v>0</v>
      </c>
      <c r="I67" s="5">
        <v>0</v>
      </c>
      <c r="J67" s="5">
        <v>0</v>
      </c>
      <c r="K67" s="361"/>
      <c r="L67" s="134">
        <v>30</v>
      </c>
      <c r="M67" s="134"/>
      <c r="N67" s="134"/>
      <c r="O67" s="134"/>
      <c r="P67" s="135" t="s">
        <v>264</v>
      </c>
    </row>
    <row r="68" spans="1:16" ht="51.65" customHeight="1">
      <c r="A68" s="95">
        <v>65</v>
      </c>
      <c r="B68" s="3" t="s">
        <v>116</v>
      </c>
      <c r="C68" s="60">
        <v>413.85</v>
      </c>
      <c r="D68" s="3" t="s">
        <v>188</v>
      </c>
      <c r="E68" s="4" t="s">
        <v>116</v>
      </c>
      <c r="F68" s="60">
        <v>413.83</v>
      </c>
      <c r="G68" s="60">
        <v>413.83</v>
      </c>
      <c r="H68" s="133">
        <f t="shared" si="1"/>
        <v>0</v>
      </c>
      <c r="I68" s="5">
        <v>30</v>
      </c>
      <c r="J68" s="5">
        <v>60</v>
      </c>
      <c r="K68" s="361">
        <v>1830</v>
      </c>
      <c r="L68" s="134">
        <f>20+60+60</f>
        <v>140</v>
      </c>
      <c r="M68" s="134">
        <v>30</v>
      </c>
      <c r="N68" s="7"/>
      <c r="O68" s="134"/>
      <c r="P68" s="138" t="s">
        <v>262</v>
      </c>
    </row>
    <row r="69" spans="1:16" ht="40.5" customHeight="1">
      <c r="A69" s="95">
        <v>66</v>
      </c>
      <c r="B69" s="3" t="s">
        <v>115</v>
      </c>
      <c r="C69" s="22">
        <v>413.9</v>
      </c>
      <c r="D69" s="3" t="s">
        <v>275</v>
      </c>
      <c r="E69" s="5" t="s">
        <v>115</v>
      </c>
      <c r="F69" s="60">
        <v>413.83</v>
      </c>
      <c r="G69" s="60">
        <v>413.83</v>
      </c>
      <c r="H69" s="133">
        <f t="shared" si="1"/>
        <v>0</v>
      </c>
      <c r="I69" s="5">
        <v>0</v>
      </c>
      <c r="J69" s="5">
        <v>0</v>
      </c>
      <c r="K69" s="361"/>
      <c r="L69" s="134">
        <v>30</v>
      </c>
      <c r="M69" s="134"/>
      <c r="N69" s="134"/>
      <c r="O69" s="134"/>
      <c r="P69" s="135" t="s">
        <v>264</v>
      </c>
    </row>
    <row r="70" spans="1:16" s="141" customFormat="1" ht="51.65" customHeight="1">
      <c r="A70" s="95">
        <v>67</v>
      </c>
      <c r="B70" s="3" t="s">
        <v>116</v>
      </c>
      <c r="C70" s="60">
        <v>416.75</v>
      </c>
      <c r="D70" s="3" t="s">
        <v>189</v>
      </c>
      <c r="E70" s="4" t="s">
        <v>116</v>
      </c>
      <c r="F70" s="60">
        <v>416.34</v>
      </c>
      <c r="G70" s="60">
        <v>417.06</v>
      </c>
      <c r="H70" s="133">
        <f t="shared" si="1"/>
        <v>720.00000000002728</v>
      </c>
      <c r="I70" s="5">
        <v>58</v>
      </c>
      <c r="J70" s="5">
        <v>116</v>
      </c>
      <c r="K70" s="361">
        <v>3510</v>
      </c>
      <c r="L70" s="134">
        <f>20+60+20+100</f>
        <v>200</v>
      </c>
      <c r="M70" s="134"/>
      <c r="N70" s="134"/>
      <c r="O70" s="134">
        <v>30</v>
      </c>
      <c r="P70" s="140" t="s">
        <v>262</v>
      </c>
    </row>
    <row r="71" spans="1:16" ht="32.15" customHeight="1">
      <c r="A71" s="95">
        <v>68</v>
      </c>
      <c r="B71" s="3" t="s">
        <v>117</v>
      </c>
      <c r="C71" s="10">
        <v>417.8</v>
      </c>
      <c r="D71" s="3" t="s">
        <v>190</v>
      </c>
      <c r="E71" s="4" t="s">
        <v>116</v>
      </c>
      <c r="F71" s="60">
        <v>417.35</v>
      </c>
      <c r="G71" s="60">
        <v>418.05</v>
      </c>
      <c r="H71" s="133">
        <f t="shared" si="1"/>
        <v>699.99999999998863</v>
      </c>
      <c r="I71" s="5">
        <v>26</v>
      </c>
      <c r="J71" s="5">
        <v>52</v>
      </c>
      <c r="K71" s="361">
        <v>120</v>
      </c>
      <c r="L71" s="134"/>
      <c r="M71" s="134"/>
      <c r="N71" s="134"/>
      <c r="O71" s="134">
        <v>30</v>
      </c>
      <c r="P71" s="137" t="s">
        <v>259</v>
      </c>
    </row>
    <row r="72" spans="1:16" ht="32.15" customHeight="1">
      <c r="A72" s="95">
        <v>69</v>
      </c>
      <c r="B72" s="3" t="s">
        <v>115</v>
      </c>
      <c r="C72" s="10">
        <v>417.8</v>
      </c>
      <c r="D72" s="3" t="s">
        <v>276</v>
      </c>
      <c r="E72" s="4" t="s">
        <v>116</v>
      </c>
      <c r="F72" s="60">
        <v>417.8</v>
      </c>
      <c r="G72" s="60">
        <v>417.8</v>
      </c>
      <c r="H72" s="133">
        <f t="shared" si="1"/>
        <v>0</v>
      </c>
      <c r="I72" s="5">
        <v>0</v>
      </c>
      <c r="J72" s="5">
        <v>0</v>
      </c>
      <c r="K72" s="361">
        <v>120</v>
      </c>
      <c r="L72" s="134">
        <v>30</v>
      </c>
      <c r="M72" s="134">
        <v>30</v>
      </c>
      <c r="N72" s="134"/>
      <c r="O72" s="134"/>
      <c r="P72" s="135" t="s">
        <v>264</v>
      </c>
    </row>
    <row r="73" spans="1:16" ht="32.15" customHeight="1">
      <c r="A73" s="95">
        <v>70</v>
      </c>
      <c r="B73" s="3" t="s">
        <v>117</v>
      </c>
      <c r="C73" s="22">
        <v>418.7</v>
      </c>
      <c r="D73" s="3" t="s">
        <v>191</v>
      </c>
      <c r="E73" s="3" t="s">
        <v>117</v>
      </c>
      <c r="F73" s="60">
        <v>418.05</v>
      </c>
      <c r="G73" s="60">
        <v>418.75</v>
      </c>
      <c r="H73" s="133">
        <f t="shared" si="1"/>
        <v>699.99999999998863</v>
      </c>
      <c r="I73" s="5">
        <v>26</v>
      </c>
      <c r="J73" s="5">
        <v>52</v>
      </c>
      <c r="K73" s="361">
        <v>120</v>
      </c>
      <c r="L73" s="134"/>
      <c r="M73" s="134"/>
      <c r="N73" s="134"/>
      <c r="O73" s="134">
        <v>30</v>
      </c>
      <c r="P73" s="137" t="s">
        <v>259</v>
      </c>
    </row>
    <row r="74" spans="1:16" ht="32.15" customHeight="1">
      <c r="A74" s="95">
        <v>71</v>
      </c>
      <c r="B74" s="3" t="s">
        <v>117</v>
      </c>
      <c r="C74" s="22">
        <v>418.7</v>
      </c>
      <c r="D74" s="3" t="s">
        <v>192</v>
      </c>
      <c r="E74" s="3" t="s">
        <v>117</v>
      </c>
      <c r="F74" s="60">
        <v>418.75</v>
      </c>
      <c r="G74" s="60">
        <v>419.35</v>
      </c>
      <c r="H74" s="133">
        <f t="shared" si="1"/>
        <v>600.00000000002274</v>
      </c>
      <c r="I74" s="5">
        <v>28</v>
      </c>
      <c r="J74" s="5">
        <v>56</v>
      </c>
      <c r="K74" s="361">
        <v>120</v>
      </c>
      <c r="L74" s="134"/>
      <c r="M74" s="134"/>
      <c r="N74" s="134"/>
      <c r="O74" s="134">
        <v>30</v>
      </c>
      <c r="P74" s="137" t="s">
        <v>259</v>
      </c>
    </row>
    <row r="75" spans="1:16" ht="32.15" customHeight="1">
      <c r="A75" s="454" t="s">
        <v>135</v>
      </c>
      <c r="B75" s="455"/>
      <c r="C75" s="455"/>
      <c r="D75" s="455"/>
      <c r="E75" s="455"/>
      <c r="F75" s="455"/>
      <c r="G75" s="455"/>
      <c r="H75" s="455"/>
      <c r="I75" s="455"/>
      <c r="J75" s="455"/>
      <c r="K75" s="361">
        <v>440</v>
      </c>
      <c r="L75" s="134">
        <v>6500</v>
      </c>
      <c r="M75" s="134">
        <v>660</v>
      </c>
      <c r="N75" s="134">
        <v>340</v>
      </c>
      <c r="O75" s="134">
        <v>160</v>
      </c>
      <c r="P75" s="139"/>
    </row>
    <row r="76" spans="1:16" s="28" customFormat="1" ht="37.5" customHeight="1">
      <c r="A76" s="450" t="s">
        <v>193</v>
      </c>
      <c r="B76" s="451"/>
      <c r="C76" s="451"/>
      <c r="D76" s="451"/>
      <c r="E76" s="451"/>
      <c r="F76" s="451"/>
      <c r="G76" s="451"/>
      <c r="H76" s="451"/>
      <c r="I76" s="451"/>
      <c r="J76" s="452"/>
      <c r="K76" s="362">
        <f>SUM(K4:K75)</f>
        <v>25000</v>
      </c>
      <c r="L76" s="34">
        <f>SUM(L4:L75)</f>
        <v>20000</v>
      </c>
      <c r="M76" s="34">
        <f>SUM(M4:M75)</f>
        <v>2000</v>
      </c>
      <c r="N76" s="34">
        <f>SUM(N4:N75)</f>
        <v>1000</v>
      </c>
      <c r="O76" s="34">
        <f>SUM(O4:O75)</f>
        <v>1000</v>
      </c>
      <c r="P76" s="26"/>
    </row>
    <row r="78" spans="1:16">
      <c r="J78" s="33"/>
    </row>
    <row r="79" spans="1:16">
      <c r="L79" s="33"/>
    </row>
  </sheetData>
  <mergeCells count="17">
    <mergeCell ref="A76:J76"/>
    <mergeCell ref="A75:J75"/>
    <mergeCell ref="P2:P3"/>
    <mergeCell ref="I2:I3"/>
    <mergeCell ref="J2:J3"/>
    <mergeCell ref="E2:E3"/>
    <mergeCell ref="O2:O3"/>
    <mergeCell ref="K2:K3"/>
    <mergeCell ref="L2:L3"/>
    <mergeCell ref="M2:M3"/>
    <mergeCell ref="A1:P1"/>
    <mergeCell ref="A2:A3"/>
    <mergeCell ref="B2:B3"/>
    <mergeCell ref="C2:C3"/>
    <mergeCell ref="D2:D3"/>
    <mergeCell ref="N2:N3"/>
    <mergeCell ref="F2:H2"/>
  </mergeCells>
  <pageMargins left="0.70866141732283472" right="0.70866141732283472" top="0.74803149606299213" bottom="0.74803149606299213" header="0.31496062992125984" footer="0.31496062992125984"/>
  <pageSetup paperSize="9" scale="43" fitToHeight="0"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7D110-E3D3-465D-B538-A967AAC4295B}">
  <dimension ref="A1:K62"/>
  <sheetViews>
    <sheetView topLeftCell="A46" workbookViewId="0">
      <selection activeCell="G64" sqref="G64"/>
    </sheetView>
  </sheetViews>
  <sheetFormatPr defaultColWidth="8.90625" defaultRowHeight="13"/>
  <cols>
    <col min="1" max="1" width="7.36328125" style="144" customWidth="1"/>
    <col min="2" max="2" width="8.90625" style="144" customWidth="1"/>
    <col min="3" max="3" width="7.08984375" style="144" customWidth="1"/>
    <col min="4" max="4" width="17.08984375" style="173" customWidth="1"/>
    <col min="5" max="5" width="10.36328125" style="145" customWidth="1"/>
    <col min="6" max="6" width="11" style="174" customWidth="1"/>
    <col min="7" max="7" width="12.6328125" style="173" customWidth="1"/>
    <col min="8" max="8" width="14" style="174" customWidth="1"/>
    <col min="9" max="9" width="16.90625" style="145" customWidth="1"/>
    <col min="10" max="10" width="28.90625" style="146" customWidth="1"/>
    <col min="11" max="11" width="13.453125" style="147" customWidth="1"/>
    <col min="12" max="16384" width="8.90625" style="148"/>
  </cols>
  <sheetData>
    <row r="1" spans="1:11" ht="40" customHeight="1">
      <c r="A1" s="493" t="s">
        <v>277</v>
      </c>
      <c r="B1" s="494"/>
      <c r="C1" s="494"/>
      <c r="D1" s="494"/>
      <c r="E1" s="494"/>
      <c r="F1" s="494"/>
      <c r="G1" s="494"/>
      <c r="H1" s="494"/>
      <c r="I1" s="494"/>
      <c r="J1" s="494"/>
    </row>
    <row r="2" spans="1:11" ht="31.5" customHeight="1">
      <c r="A2" s="487" t="s">
        <v>195</v>
      </c>
      <c r="B2" s="488" t="s">
        <v>196</v>
      </c>
      <c r="C2" s="488" t="s">
        <v>197</v>
      </c>
      <c r="D2" s="488" t="s">
        <v>278</v>
      </c>
      <c r="E2" s="488" t="s">
        <v>200</v>
      </c>
      <c r="F2" s="479" t="s">
        <v>201</v>
      </c>
      <c r="G2" s="471" t="s">
        <v>279</v>
      </c>
      <c r="H2" s="479" t="s">
        <v>208</v>
      </c>
      <c r="I2" s="509" t="s">
        <v>280</v>
      </c>
      <c r="J2" s="471" t="s">
        <v>7</v>
      </c>
    </row>
    <row r="3" spans="1:11" ht="31.5" customHeight="1">
      <c r="A3" s="487"/>
      <c r="B3" s="488"/>
      <c r="C3" s="488"/>
      <c r="D3" s="487"/>
      <c r="E3" s="488"/>
      <c r="F3" s="480"/>
      <c r="G3" s="472"/>
      <c r="H3" s="480"/>
      <c r="I3" s="510"/>
      <c r="J3" s="472"/>
      <c r="K3" s="150" t="s">
        <v>281</v>
      </c>
    </row>
    <row r="4" spans="1:11" ht="13" customHeight="1">
      <c r="A4" s="151">
        <v>1</v>
      </c>
      <c r="B4" s="152" t="s">
        <v>209</v>
      </c>
      <c r="C4" s="152" t="s">
        <v>210</v>
      </c>
      <c r="D4" s="149" t="s">
        <v>211</v>
      </c>
      <c r="E4" s="153">
        <v>263.2</v>
      </c>
      <c r="F4" s="154">
        <v>263</v>
      </c>
      <c r="G4" s="175">
        <v>100</v>
      </c>
      <c r="H4" s="155" t="s">
        <v>213</v>
      </c>
      <c r="I4" s="156" t="s">
        <v>282</v>
      </c>
      <c r="J4" s="471" t="s">
        <v>214</v>
      </c>
    </row>
    <row r="5" spans="1:11">
      <c r="A5" s="151">
        <v>2</v>
      </c>
      <c r="B5" s="152" t="s">
        <v>209</v>
      </c>
      <c r="C5" s="152" t="s">
        <v>210</v>
      </c>
      <c r="D5" s="149" t="s">
        <v>211</v>
      </c>
      <c r="E5" s="153">
        <v>268</v>
      </c>
      <c r="F5" s="154">
        <v>268.14999999999998</v>
      </c>
      <c r="G5" s="175">
        <v>50</v>
      </c>
      <c r="H5" s="154" t="s">
        <v>115</v>
      </c>
      <c r="I5" s="156" t="s">
        <v>282</v>
      </c>
      <c r="J5" s="503"/>
      <c r="K5" s="147">
        <v>268.13</v>
      </c>
    </row>
    <row r="6" spans="1:11">
      <c r="A6" s="151">
        <v>3</v>
      </c>
      <c r="B6" s="152" t="s">
        <v>209</v>
      </c>
      <c r="C6" s="152" t="s">
        <v>210</v>
      </c>
      <c r="D6" s="149" t="s">
        <v>211</v>
      </c>
      <c r="E6" s="153">
        <v>274</v>
      </c>
      <c r="F6" s="154">
        <v>274.17</v>
      </c>
      <c r="G6" s="175">
        <v>70</v>
      </c>
      <c r="H6" s="149" t="s">
        <v>216</v>
      </c>
      <c r="I6" s="156" t="s">
        <v>282</v>
      </c>
      <c r="J6" s="503"/>
    </row>
    <row r="7" spans="1:11">
      <c r="A7" s="151">
        <v>4</v>
      </c>
      <c r="B7" s="152" t="s">
        <v>209</v>
      </c>
      <c r="C7" s="152" t="s">
        <v>210</v>
      </c>
      <c r="D7" s="149" t="s">
        <v>211</v>
      </c>
      <c r="E7" s="153">
        <v>278</v>
      </c>
      <c r="F7" s="154">
        <v>277.75</v>
      </c>
      <c r="G7" s="175">
        <v>150</v>
      </c>
      <c r="H7" s="149" t="s">
        <v>216</v>
      </c>
      <c r="I7" s="156" t="s">
        <v>282</v>
      </c>
      <c r="J7" s="503"/>
    </row>
    <row r="8" spans="1:11" s="163" customFormat="1">
      <c r="A8" s="151">
        <v>5</v>
      </c>
      <c r="B8" s="152" t="s">
        <v>209</v>
      </c>
      <c r="C8" s="152" t="s">
        <v>210</v>
      </c>
      <c r="D8" s="152" t="s">
        <v>217</v>
      </c>
      <c r="E8" s="160">
        <v>282</v>
      </c>
      <c r="F8" s="161">
        <v>282.38</v>
      </c>
      <c r="G8" s="175">
        <v>280</v>
      </c>
      <c r="H8" s="152" t="s">
        <v>216</v>
      </c>
      <c r="I8" s="162" t="s">
        <v>282</v>
      </c>
      <c r="J8" s="503"/>
      <c r="K8" s="164"/>
    </row>
    <row r="9" spans="1:11">
      <c r="A9" s="151">
        <v>6</v>
      </c>
      <c r="B9" s="152" t="s">
        <v>209</v>
      </c>
      <c r="C9" s="152" t="s">
        <v>218</v>
      </c>
      <c r="D9" s="149" t="s">
        <v>219</v>
      </c>
      <c r="E9" s="153">
        <v>286</v>
      </c>
      <c r="F9" s="154">
        <v>286.3</v>
      </c>
      <c r="G9" s="175">
        <v>300</v>
      </c>
      <c r="H9" s="157" t="s">
        <v>221</v>
      </c>
      <c r="I9" s="162" t="s">
        <v>282</v>
      </c>
      <c r="J9" s="503"/>
      <c r="K9" s="148"/>
    </row>
    <row r="10" spans="1:11">
      <c r="A10" s="151">
        <v>7</v>
      </c>
      <c r="B10" s="149" t="s">
        <v>222</v>
      </c>
      <c r="C10" s="152" t="s">
        <v>218</v>
      </c>
      <c r="D10" s="149" t="s">
        <v>211</v>
      </c>
      <c r="E10" s="153">
        <v>286.64999999999998</v>
      </c>
      <c r="F10" s="154">
        <v>286.3</v>
      </c>
      <c r="G10" s="175">
        <v>250</v>
      </c>
      <c r="H10" s="157" t="s">
        <v>221</v>
      </c>
      <c r="I10" s="156" t="s">
        <v>282</v>
      </c>
      <c r="J10" s="503"/>
    </row>
    <row r="11" spans="1:11">
      <c r="A11" s="151">
        <v>8</v>
      </c>
      <c r="B11" s="152" t="s">
        <v>209</v>
      </c>
      <c r="C11" s="152" t="s">
        <v>210</v>
      </c>
      <c r="D11" s="149" t="s">
        <v>211</v>
      </c>
      <c r="E11" s="153">
        <v>288</v>
      </c>
      <c r="F11" s="154">
        <v>288.2</v>
      </c>
      <c r="G11" s="175">
        <v>100</v>
      </c>
      <c r="H11" s="149" t="s">
        <v>216</v>
      </c>
      <c r="I11" s="156" t="s">
        <v>282</v>
      </c>
      <c r="J11" s="503"/>
    </row>
    <row r="12" spans="1:11">
      <c r="A12" s="151">
        <v>9</v>
      </c>
      <c r="B12" s="152" t="s">
        <v>209</v>
      </c>
      <c r="C12" s="152" t="s">
        <v>210</v>
      </c>
      <c r="D12" s="149" t="s">
        <v>211</v>
      </c>
      <c r="E12" s="153">
        <v>289</v>
      </c>
      <c r="F12" s="154">
        <v>289.12</v>
      </c>
      <c r="G12" s="175">
        <v>20</v>
      </c>
      <c r="H12" s="149" t="s">
        <v>216</v>
      </c>
      <c r="I12" s="156" t="s">
        <v>282</v>
      </c>
      <c r="J12" s="503"/>
    </row>
    <row r="13" spans="1:11" ht="21">
      <c r="A13" s="151">
        <v>10</v>
      </c>
      <c r="B13" s="152" t="s">
        <v>209</v>
      </c>
      <c r="C13" s="152" t="s">
        <v>210</v>
      </c>
      <c r="D13" s="149" t="s">
        <v>211</v>
      </c>
      <c r="E13" s="153">
        <v>290</v>
      </c>
      <c r="F13" s="153">
        <v>289.73</v>
      </c>
      <c r="G13" s="175">
        <v>170</v>
      </c>
      <c r="H13" s="149" t="s">
        <v>223</v>
      </c>
      <c r="I13" s="156" t="s">
        <v>282</v>
      </c>
      <c r="J13" s="503"/>
    </row>
    <row r="14" spans="1:11">
      <c r="A14" s="151">
        <v>11</v>
      </c>
      <c r="B14" s="152" t="s">
        <v>209</v>
      </c>
      <c r="C14" s="152" t="s">
        <v>210</v>
      </c>
      <c r="D14" s="149" t="s">
        <v>211</v>
      </c>
      <c r="E14" s="153">
        <v>291</v>
      </c>
      <c r="F14" s="154">
        <v>290.60000000000002</v>
      </c>
      <c r="G14" s="175">
        <v>300</v>
      </c>
      <c r="H14" s="149" t="s">
        <v>213</v>
      </c>
      <c r="I14" s="162" t="s">
        <v>282</v>
      </c>
      <c r="J14" s="503"/>
    </row>
    <row r="15" spans="1:11">
      <c r="A15" s="151">
        <v>12</v>
      </c>
      <c r="B15" s="149" t="s">
        <v>222</v>
      </c>
      <c r="C15" s="152" t="s">
        <v>218</v>
      </c>
      <c r="D15" s="149" t="s">
        <v>211</v>
      </c>
      <c r="E15" s="153">
        <v>294.55</v>
      </c>
      <c r="F15" s="165">
        <v>294.39999999999998</v>
      </c>
      <c r="G15" s="175">
        <v>50</v>
      </c>
      <c r="H15" s="154" t="s">
        <v>224</v>
      </c>
      <c r="I15" s="156" t="s">
        <v>282</v>
      </c>
      <c r="J15" s="503"/>
    </row>
    <row r="16" spans="1:11" s="163" customFormat="1">
      <c r="A16" s="151">
        <v>13</v>
      </c>
      <c r="B16" s="152" t="s">
        <v>209</v>
      </c>
      <c r="C16" s="152" t="s">
        <v>210</v>
      </c>
      <c r="D16" s="152" t="s">
        <v>217</v>
      </c>
      <c r="E16" s="160">
        <v>295</v>
      </c>
      <c r="F16" s="161">
        <v>295.37</v>
      </c>
      <c r="G16" s="175">
        <v>270</v>
      </c>
      <c r="H16" s="152" t="s">
        <v>216</v>
      </c>
      <c r="I16" s="162" t="s">
        <v>282</v>
      </c>
      <c r="J16" s="503"/>
      <c r="K16" s="164"/>
    </row>
    <row r="17" spans="1:11">
      <c r="A17" s="151">
        <v>14</v>
      </c>
      <c r="B17" s="152" t="s">
        <v>209</v>
      </c>
      <c r="C17" s="152" t="s">
        <v>210</v>
      </c>
      <c r="D17" s="149" t="s">
        <v>211</v>
      </c>
      <c r="E17" s="153">
        <v>303.2</v>
      </c>
      <c r="F17" s="154">
        <v>303.64999999999998</v>
      </c>
      <c r="G17" s="175">
        <v>350</v>
      </c>
      <c r="H17" s="149" t="s">
        <v>216</v>
      </c>
      <c r="I17" s="162" t="s">
        <v>282</v>
      </c>
      <c r="J17" s="503"/>
    </row>
    <row r="18" spans="1:11">
      <c r="A18" s="151">
        <v>15</v>
      </c>
      <c r="B18" s="152" t="s">
        <v>209</v>
      </c>
      <c r="C18" s="152" t="s">
        <v>210</v>
      </c>
      <c r="D18" s="149" t="s">
        <v>211</v>
      </c>
      <c r="E18" s="153">
        <v>304</v>
      </c>
      <c r="F18" s="154">
        <v>303.64999999999998</v>
      </c>
      <c r="G18" s="175">
        <v>250</v>
      </c>
      <c r="H18" s="149" t="s">
        <v>216</v>
      </c>
      <c r="I18" s="162" t="s">
        <v>282</v>
      </c>
      <c r="J18" s="503"/>
    </row>
    <row r="19" spans="1:11">
      <c r="A19" s="151">
        <v>16</v>
      </c>
      <c r="B19" s="152" t="s">
        <v>209</v>
      </c>
      <c r="C19" s="152" t="s">
        <v>210</v>
      </c>
      <c r="D19" s="149" t="s">
        <v>211</v>
      </c>
      <c r="E19" s="153">
        <v>305</v>
      </c>
      <c r="F19" s="157">
        <v>305.44</v>
      </c>
      <c r="G19" s="175">
        <v>340</v>
      </c>
      <c r="H19" s="149" t="s">
        <v>216</v>
      </c>
      <c r="I19" s="162" t="s">
        <v>282</v>
      </c>
      <c r="J19" s="503"/>
    </row>
    <row r="20" spans="1:11">
      <c r="A20" s="151">
        <v>17</v>
      </c>
      <c r="B20" s="152" t="s">
        <v>209</v>
      </c>
      <c r="C20" s="152" t="s">
        <v>218</v>
      </c>
      <c r="D20" s="149" t="s">
        <v>219</v>
      </c>
      <c r="E20" s="153">
        <v>309</v>
      </c>
      <c r="F20" s="154">
        <v>309.2</v>
      </c>
      <c r="G20" s="175">
        <v>200</v>
      </c>
      <c r="H20" s="157" t="s">
        <v>221</v>
      </c>
      <c r="I20" s="156" t="s">
        <v>283</v>
      </c>
      <c r="J20" s="503"/>
      <c r="K20" s="148"/>
    </row>
    <row r="21" spans="1:11">
      <c r="A21" s="151">
        <v>18</v>
      </c>
      <c r="B21" s="152" t="s">
        <v>225</v>
      </c>
      <c r="C21" s="152" t="s">
        <v>210</v>
      </c>
      <c r="D21" s="149" t="s">
        <v>211</v>
      </c>
      <c r="E21" s="153">
        <v>309.39999999999998</v>
      </c>
      <c r="F21" s="154">
        <v>309.2</v>
      </c>
      <c r="G21" s="175">
        <v>100</v>
      </c>
      <c r="H21" s="157" t="s">
        <v>221</v>
      </c>
      <c r="I21" s="156" t="s">
        <v>282</v>
      </c>
      <c r="J21" s="503"/>
    </row>
    <row r="22" spans="1:11">
      <c r="A22" s="151">
        <v>19</v>
      </c>
      <c r="B22" s="152" t="s">
        <v>225</v>
      </c>
      <c r="C22" s="152" t="s">
        <v>210</v>
      </c>
      <c r="D22" s="149" t="s">
        <v>211</v>
      </c>
      <c r="E22" s="153">
        <v>309.41000000000003</v>
      </c>
      <c r="F22" s="154">
        <v>309.2</v>
      </c>
      <c r="G22" s="175">
        <v>110</v>
      </c>
      <c r="H22" s="157" t="s">
        <v>221</v>
      </c>
      <c r="I22" s="156" t="s">
        <v>282</v>
      </c>
      <c r="J22" s="503"/>
    </row>
    <row r="23" spans="1:11">
      <c r="A23" s="151">
        <v>20</v>
      </c>
      <c r="B23" s="152" t="s">
        <v>209</v>
      </c>
      <c r="C23" s="152" t="s">
        <v>218</v>
      </c>
      <c r="D23" s="149" t="s">
        <v>219</v>
      </c>
      <c r="E23" s="153">
        <v>317</v>
      </c>
      <c r="F23" s="159">
        <v>317.42</v>
      </c>
      <c r="G23" s="175">
        <v>320</v>
      </c>
      <c r="H23" s="158" t="s">
        <v>284</v>
      </c>
      <c r="I23" s="162" t="s">
        <v>282</v>
      </c>
      <c r="J23" s="503"/>
      <c r="K23" s="148"/>
    </row>
    <row r="24" spans="1:11" ht="31.5">
      <c r="A24" s="151">
        <v>21</v>
      </c>
      <c r="B24" s="149" t="s">
        <v>222</v>
      </c>
      <c r="C24" s="152" t="s">
        <v>218</v>
      </c>
      <c r="D24" s="149" t="s">
        <v>211</v>
      </c>
      <c r="E24" s="153">
        <v>317.18</v>
      </c>
      <c r="F24" s="159">
        <v>317.42</v>
      </c>
      <c r="G24" s="175">
        <v>140</v>
      </c>
      <c r="H24" s="158" t="s">
        <v>227</v>
      </c>
      <c r="I24" s="156" t="s">
        <v>282</v>
      </c>
      <c r="J24" s="503"/>
      <c r="K24" s="147">
        <v>317.43</v>
      </c>
    </row>
    <row r="25" spans="1:11">
      <c r="A25" s="151">
        <v>23</v>
      </c>
      <c r="B25" s="152" t="s">
        <v>225</v>
      </c>
      <c r="C25" s="152" t="s">
        <v>210</v>
      </c>
      <c r="D25" s="149" t="s">
        <v>211</v>
      </c>
      <c r="E25" s="153">
        <v>330.25</v>
      </c>
      <c r="F25" s="511">
        <v>330.6</v>
      </c>
      <c r="G25" s="175">
        <v>250</v>
      </c>
      <c r="H25" s="487" t="s">
        <v>221</v>
      </c>
      <c r="I25" s="505" t="s">
        <v>282</v>
      </c>
      <c r="J25" s="503"/>
      <c r="K25" s="504">
        <v>330.4</v>
      </c>
    </row>
    <row r="26" spans="1:11">
      <c r="A26" s="151">
        <v>24</v>
      </c>
      <c r="B26" s="152" t="s">
        <v>225</v>
      </c>
      <c r="C26" s="152" t="s">
        <v>210</v>
      </c>
      <c r="D26" s="149" t="s">
        <v>211</v>
      </c>
      <c r="E26" s="153">
        <v>330.26</v>
      </c>
      <c r="F26" s="511"/>
      <c r="G26" s="175">
        <v>0</v>
      </c>
      <c r="H26" s="487"/>
      <c r="I26" s="505"/>
      <c r="J26" s="503"/>
      <c r="K26" s="504"/>
    </row>
    <row r="27" spans="1:11">
      <c r="A27" s="151">
        <v>25</v>
      </c>
      <c r="B27" s="152" t="s">
        <v>209</v>
      </c>
      <c r="C27" s="152" t="s">
        <v>210</v>
      </c>
      <c r="D27" s="149" t="s">
        <v>211</v>
      </c>
      <c r="E27" s="153">
        <v>331</v>
      </c>
      <c r="F27" s="154">
        <v>330.6</v>
      </c>
      <c r="G27" s="175">
        <v>300</v>
      </c>
      <c r="H27" s="149" t="s">
        <v>221</v>
      </c>
      <c r="I27" s="162" t="s">
        <v>282</v>
      </c>
      <c r="J27" s="503"/>
    </row>
    <row r="28" spans="1:11">
      <c r="A28" s="151">
        <v>26</v>
      </c>
      <c r="B28" s="152" t="s">
        <v>209</v>
      </c>
      <c r="C28" s="152" t="s">
        <v>210</v>
      </c>
      <c r="D28" s="149" t="s">
        <v>211</v>
      </c>
      <c r="E28" s="153">
        <v>334</v>
      </c>
      <c r="F28" s="157">
        <v>334.25</v>
      </c>
      <c r="G28" s="175">
        <v>150</v>
      </c>
      <c r="H28" s="149" t="s">
        <v>216</v>
      </c>
      <c r="I28" s="156" t="s">
        <v>282</v>
      </c>
      <c r="J28" s="503"/>
    </row>
    <row r="29" spans="1:11">
      <c r="A29" s="151">
        <v>27</v>
      </c>
      <c r="B29" s="152" t="s">
        <v>209</v>
      </c>
      <c r="C29" s="152" t="s">
        <v>210</v>
      </c>
      <c r="D29" s="149" t="s">
        <v>211</v>
      </c>
      <c r="E29" s="153">
        <v>335</v>
      </c>
      <c r="F29" s="159">
        <v>334.85</v>
      </c>
      <c r="G29" s="175">
        <v>50</v>
      </c>
      <c r="H29" s="149" t="s">
        <v>216</v>
      </c>
      <c r="I29" s="156" t="s">
        <v>282</v>
      </c>
      <c r="J29" s="503"/>
    </row>
    <row r="30" spans="1:11" ht="21">
      <c r="A30" s="151">
        <v>30</v>
      </c>
      <c r="B30" s="152" t="s">
        <v>209</v>
      </c>
      <c r="C30" s="152" t="s">
        <v>210</v>
      </c>
      <c r="D30" s="149" t="s">
        <v>211</v>
      </c>
      <c r="E30" s="153">
        <v>359</v>
      </c>
      <c r="F30" s="161">
        <v>358.75</v>
      </c>
      <c r="G30" s="175">
        <v>150</v>
      </c>
      <c r="H30" s="158" t="s">
        <v>228</v>
      </c>
      <c r="I30" s="176"/>
      <c r="J30" s="503"/>
      <c r="K30" s="148"/>
    </row>
    <row r="31" spans="1:11">
      <c r="A31" s="151">
        <v>31</v>
      </c>
      <c r="B31" s="152" t="s">
        <v>229</v>
      </c>
      <c r="C31" s="152" t="s">
        <v>210</v>
      </c>
      <c r="D31" s="149" t="s">
        <v>211</v>
      </c>
      <c r="E31" s="153">
        <v>360.35</v>
      </c>
      <c r="F31" s="154">
        <v>360.57</v>
      </c>
      <c r="G31" s="175">
        <v>120</v>
      </c>
      <c r="H31" s="154" t="s">
        <v>115</v>
      </c>
      <c r="I31" s="156" t="s">
        <v>282</v>
      </c>
      <c r="J31" s="503"/>
    </row>
    <row r="32" spans="1:11">
      <c r="A32" s="151">
        <v>32</v>
      </c>
      <c r="B32" s="152" t="s">
        <v>229</v>
      </c>
      <c r="C32" s="152" t="s">
        <v>210</v>
      </c>
      <c r="D32" s="149" t="s">
        <v>211</v>
      </c>
      <c r="E32" s="153">
        <v>360.45</v>
      </c>
      <c r="F32" s="154">
        <v>360.57</v>
      </c>
      <c r="G32" s="175">
        <v>20</v>
      </c>
      <c r="H32" s="154" t="s">
        <v>115</v>
      </c>
      <c r="I32" s="156" t="s">
        <v>282</v>
      </c>
      <c r="J32" s="503"/>
      <c r="K32" s="147">
        <v>360.41</v>
      </c>
    </row>
    <row r="33" spans="1:11">
      <c r="A33" s="151">
        <v>33</v>
      </c>
      <c r="B33" s="152" t="s">
        <v>209</v>
      </c>
      <c r="C33" s="152" t="s">
        <v>210</v>
      </c>
      <c r="D33" s="149" t="s">
        <v>211</v>
      </c>
      <c r="E33" s="153">
        <v>361</v>
      </c>
      <c r="F33" s="154">
        <v>360.57</v>
      </c>
      <c r="G33" s="175">
        <v>330</v>
      </c>
      <c r="H33" s="154" t="s">
        <v>115</v>
      </c>
      <c r="I33" s="162" t="s">
        <v>282</v>
      </c>
      <c r="J33" s="503"/>
      <c r="K33" s="147">
        <v>360.45</v>
      </c>
    </row>
    <row r="34" spans="1:11">
      <c r="A34" s="151">
        <v>34</v>
      </c>
      <c r="B34" s="149" t="s">
        <v>222</v>
      </c>
      <c r="C34" s="152" t="s">
        <v>218</v>
      </c>
      <c r="D34" s="149" t="s">
        <v>211</v>
      </c>
      <c r="E34" s="153">
        <v>361.2</v>
      </c>
      <c r="F34" s="154">
        <v>361.63</v>
      </c>
      <c r="G34" s="175">
        <v>330</v>
      </c>
      <c r="H34" s="154" t="s">
        <v>115</v>
      </c>
      <c r="I34" s="162" t="s">
        <v>282</v>
      </c>
      <c r="J34" s="503"/>
    </row>
    <row r="35" spans="1:11">
      <c r="A35" s="151">
        <v>35</v>
      </c>
      <c r="B35" s="152" t="s">
        <v>209</v>
      </c>
      <c r="C35" s="152" t="s">
        <v>210</v>
      </c>
      <c r="D35" s="149" t="s">
        <v>211</v>
      </c>
      <c r="E35" s="153">
        <v>362</v>
      </c>
      <c r="F35" s="154">
        <v>361.63</v>
      </c>
      <c r="G35" s="175">
        <v>270</v>
      </c>
      <c r="H35" s="154" t="s">
        <v>115</v>
      </c>
      <c r="I35" s="162" t="s">
        <v>282</v>
      </c>
      <c r="J35" s="503"/>
    </row>
    <row r="36" spans="1:11">
      <c r="A36" s="151">
        <v>36</v>
      </c>
      <c r="B36" s="152" t="s">
        <v>209</v>
      </c>
      <c r="C36" s="152" t="s">
        <v>210</v>
      </c>
      <c r="D36" s="149" t="s">
        <v>211</v>
      </c>
      <c r="E36" s="153">
        <v>364</v>
      </c>
      <c r="F36" s="154">
        <v>363.65</v>
      </c>
      <c r="G36" s="175">
        <v>250</v>
      </c>
      <c r="H36" s="154" t="s">
        <v>216</v>
      </c>
      <c r="I36" s="162" t="s">
        <v>282</v>
      </c>
      <c r="J36" s="503"/>
    </row>
    <row r="37" spans="1:11">
      <c r="A37" s="151">
        <v>37</v>
      </c>
      <c r="B37" s="152" t="s">
        <v>209</v>
      </c>
      <c r="C37" s="152" t="s">
        <v>210</v>
      </c>
      <c r="D37" s="149" t="s">
        <v>211</v>
      </c>
      <c r="E37" s="153">
        <v>365</v>
      </c>
      <c r="F37" s="154">
        <v>365.45</v>
      </c>
      <c r="G37" s="175">
        <v>350</v>
      </c>
      <c r="H37" s="154" t="s">
        <v>115</v>
      </c>
      <c r="I37" s="162" t="s">
        <v>282</v>
      </c>
      <c r="J37" s="503"/>
    </row>
    <row r="38" spans="1:11">
      <c r="A38" s="151">
        <v>38</v>
      </c>
      <c r="B38" s="152" t="s">
        <v>225</v>
      </c>
      <c r="C38" s="152" t="s">
        <v>210</v>
      </c>
      <c r="D38" s="149" t="s">
        <v>211</v>
      </c>
      <c r="E38" s="153">
        <v>369.3</v>
      </c>
      <c r="F38" s="154">
        <v>369.65</v>
      </c>
      <c r="G38" s="175">
        <v>250</v>
      </c>
      <c r="H38" s="154" t="s">
        <v>216</v>
      </c>
      <c r="I38" s="162" t="s">
        <v>282</v>
      </c>
      <c r="J38" s="503"/>
    </row>
    <row r="39" spans="1:11">
      <c r="A39" s="151">
        <v>39</v>
      </c>
      <c r="B39" s="152" t="s">
        <v>225</v>
      </c>
      <c r="C39" s="152" t="s">
        <v>210</v>
      </c>
      <c r="D39" s="149" t="s">
        <v>211</v>
      </c>
      <c r="E39" s="153">
        <v>369.35</v>
      </c>
      <c r="F39" s="154">
        <v>369.65</v>
      </c>
      <c r="G39" s="175">
        <v>200</v>
      </c>
      <c r="H39" s="154" t="s">
        <v>216</v>
      </c>
      <c r="I39" s="156" t="s">
        <v>282</v>
      </c>
      <c r="J39" s="503"/>
    </row>
    <row r="40" spans="1:11" ht="31.5">
      <c r="A40" s="151">
        <v>40</v>
      </c>
      <c r="B40" s="152" t="s">
        <v>209</v>
      </c>
      <c r="C40" s="152" t="s">
        <v>210</v>
      </c>
      <c r="D40" s="149" t="s">
        <v>211</v>
      </c>
      <c r="E40" s="153">
        <v>371</v>
      </c>
      <c r="F40" s="154">
        <v>370.7</v>
      </c>
      <c r="G40" s="175">
        <v>200</v>
      </c>
      <c r="H40" s="158" t="s">
        <v>230</v>
      </c>
      <c r="I40" s="156" t="s">
        <v>282</v>
      </c>
      <c r="J40" s="503"/>
      <c r="K40" s="147">
        <v>370.8</v>
      </c>
    </row>
    <row r="41" spans="1:11">
      <c r="A41" s="151">
        <v>41</v>
      </c>
      <c r="B41" s="149" t="s">
        <v>222</v>
      </c>
      <c r="C41" s="152" t="s">
        <v>218</v>
      </c>
      <c r="D41" s="149" t="s">
        <v>211</v>
      </c>
      <c r="E41" s="153">
        <v>373.85</v>
      </c>
      <c r="F41" s="154">
        <v>374.08</v>
      </c>
      <c r="G41" s="175">
        <v>130</v>
      </c>
      <c r="H41" s="154" t="s">
        <v>115</v>
      </c>
      <c r="I41" s="156" t="s">
        <v>282</v>
      </c>
      <c r="J41" s="503"/>
    </row>
    <row r="42" spans="1:11">
      <c r="A42" s="151">
        <v>42</v>
      </c>
      <c r="B42" s="152" t="s">
        <v>229</v>
      </c>
      <c r="C42" s="152" t="s">
        <v>210</v>
      </c>
      <c r="D42" s="149" t="s">
        <v>211</v>
      </c>
      <c r="E42" s="153">
        <v>373.92</v>
      </c>
      <c r="F42" s="154">
        <v>374.08</v>
      </c>
      <c r="G42" s="175">
        <v>60</v>
      </c>
      <c r="H42" s="154" t="s">
        <v>115</v>
      </c>
      <c r="I42" s="156" t="s">
        <v>282</v>
      </c>
      <c r="J42" s="503"/>
      <c r="K42" s="147">
        <v>373.95</v>
      </c>
    </row>
    <row r="43" spans="1:11">
      <c r="A43" s="151">
        <v>44</v>
      </c>
      <c r="B43" s="152" t="s">
        <v>225</v>
      </c>
      <c r="C43" s="152" t="s">
        <v>210</v>
      </c>
      <c r="D43" s="149" t="s">
        <v>211</v>
      </c>
      <c r="E43" s="153">
        <v>387.69</v>
      </c>
      <c r="F43" s="154">
        <v>388.13</v>
      </c>
      <c r="G43" s="175">
        <v>340</v>
      </c>
      <c r="H43" s="154" t="s">
        <v>216</v>
      </c>
      <c r="I43" s="505" t="s">
        <v>282</v>
      </c>
      <c r="J43" s="503"/>
      <c r="K43" s="147">
        <v>387.1</v>
      </c>
    </row>
    <row r="44" spans="1:11">
      <c r="A44" s="151">
        <v>45</v>
      </c>
      <c r="B44" s="152" t="s">
        <v>225</v>
      </c>
      <c r="C44" s="152" t="s">
        <v>210</v>
      </c>
      <c r="D44" s="149" t="s">
        <v>211</v>
      </c>
      <c r="E44" s="153">
        <v>387.7</v>
      </c>
      <c r="F44" s="154">
        <v>388.13</v>
      </c>
      <c r="G44" s="175">
        <v>330</v>
      </c>
      <c r="H44" s="154" t="s">
        <v>216</v>
      </c>
      <c r="I44" s="505"/>
      <c r="J44" s="503"/>
      <c r="K44" s="148"/>
    </row>
    <row r="45" spans="1:11">
      <c r="A45" s="151">
        <v>49</v>
      </c>
      <c r="B45" s="149" t="s">
        <v>222</v>
      </c>
      <c r="C45" s="152" t="s">
        <v>218</v>
      </c>
      <c r="D45" s="149" t="s">
        <v>211</v>
      </c>
      <c r="E45" s="153">
        <v>396.65</v>
      </c>
      <c r="F45" s="157">
        <v>396.2</v>
      </c>
      <c r="G45" s="175">
        <v>350</v>
      </c>
      <c r="H45" s="154" t="s">
        <v>216</v>
      </c>
      <c r="I45" s="162" t="s">
        <v>282</v>
      </c>
      <c r="J45" s="503"/>
    </row>
    <row r="46" spans="1:11">
      <c r="A46" s="151">
        <v>50</v>
      </c>
      <c r="B46" s="152" t="s">
        <v>209</v>
      </c>
      <c r="C46" s="152" t="s">
        <v>210</v>
      </c>
      <c r="D46" s="149" t="s">
        <v>211</v>
      </c>
      <c r="E46" s="153">
        <v>401</v>
      </c>
      <c r="F46" s="154">
        <v>401.45</v>
      </c>
      <c r="G46" s="175">
        <v>350</v>
      </c>
      <c r="H46" s="149" t="s">
        <v>216</v>
      </c>
      <c r="I46" s="162" t="s">
        <v>282</v>
      </c>
      <c r="J46" s="503"/>
    </row>
    <row r="47" spans="1:11">
      <c r="A47" s="151">
        <v>52</v>
      </c>
      <c r="B47" s="152" t="s">
        <v>229</v>
      </c>
      <c r="C47" s="152" t="s">
        <v>210</v>
      </c>
      <c r="D47" s="149" t="s">
        <v>211</v>
      </c>
      <c r="E47" s="153">
        <v>412.27</v>
      </c>
      <c r="F47" s="154">
        <v>412.45</v>
      </c>
      <c r="G47" s="175">
        <v>80</v>
      </c>
      <c r="H47" s="154" t="s">
        <v>115</v>
      </c>
      <c r="I47" s="156" t="s">
        <v>282</v>
      </c>
      <c r="J47" s="503"/>
      <c r="K47" s="147">
        <v>412.27</v>
      </c>
    </row>
    <row r="48" spans="1:11">
      <c r="A48" s="151">
        <v>53</v>
      </c>
      <c r="B48" s="152" t="s">
        <v>229</v>
      </c>
      <c r="C48" s="152" t="s">
        <v>210</v>
      </c>
      <c r="D48" s="149" t="s">
        <v>211</v>
      </c>
      <c r="E48" s="153">
        <v>412.3</v>
      </c>
      <c r="F48" s="154">
        <v>412.45</v>
      </c>
      <c r="G48" s="175">
        <v>50</v>
      </c>
      <c r="H48" s="154" t="s">
        <v>115</v>
      </c>
      <c r="I48" s="156" t="s">
        <v>282</v>
      </c>
      <c r="J48" s="503"/>
    </row>
    <row r="49" spans="1:11">
      <c r="A49" s="151">
        <v>54</v>
      </c>
      <c r="B49" s="149" t="s">
        <v>222</v>
      </c>
      <c r="C49" s="152" t="s">
        <v>218</v>
      </c>
      <c r="D49" s="149" t="s">
        <v>211</v>
      </c>
      <c r="E49" s="153">
        <v>413.55</v>
      </c>
      <c r="F49" s="159">
        <v>413.85</v>
      </c>
      <c r="G49" s="175">
        <v>200</v>
      </c>
      <c r="H49" s="154" t="s">
        <v>115</v>
      </c>
      <c r="I49" s="156" t="s">
        <v>282</v>
      </c>
      <c r="J49" s="503"/>
    </row>
    <row r="50" spans="1:11">
      <c r="A50" s="151">
        <v>55</v>
      </c>
      <c r="B50" s="152" t="s">
        <v>209</v>
      </c>
      <c r="C50" s="152" t="s">
        <v>210</v>
      </c>
      <c r="D50" s="149" t="s">
        <v>211</v>
      </c>
      <c r="E50" s="153">
        <v>417</v>
      </c>
      <c r="F50" s="159">
        <v>416.75</v>
      </c>
      <c r="G50" s="175">
        <v>150</v>
      </c>
      <c r="H50" s="154" t="s">
        <v>220</v>
      </c>
      <c r="I50" s="156" t="s">
        <v>282</v>
      </c>
      <c r="J50" s="503"/>
    </row>
    <row r="51" spans="1:11">
      <c r="A51" s="151">
        <v>56</v>
      </c>
      <c r="B51" s="152" t="s">
        <v>209</v>
      </c>
      <c r="C51" s="152" t="s">
        <v>210</v>
      </c>
      <c r="D51" s="149" t="s">
        <v>211</v>
      </c>
      <c r="E51" s="153">
        <v>418</v>
      </c>
      <c r="F51" s="154">
        <v>417.8</v>
      </c>
      <c r="G51" s="175">
        <v>100</v>
      </c>
      <c r="H51" s="154" t="s">
        <v>220</v>
      </c>
      <c r="I51" s="156" t="s">
        <v>282</v>
      </c>
      <c r="J51" s="503"/>
    </row>
    <row r="52" spans="1:11">
      <c r="A52" s="151">
        <v>57</v>
      </c>
      <c r="B52" s="152" t="s">
        <v>209</v>
      </c>
      <c r="C52" s="152" t="s">
        <v>210</v>
      </c>
      <c r="D52" s="149" t="s">
        <v>211</v>
      </c>
      <c r="E52" s="153">
        <v>419</v>
      </c>
      <c r="F52" s="153">
        <v>419.15</v>
      </c>
      <c r="G52" s="175">
        <v>50</v>
      </c>
      <c r="H52" s="154" t="s">
        <v>220</v>
      </c>
      <c r="I52" s="156" t="s">
        <v>282</v>
      </c>
      <c r="J52" s="503"/>
    </row>
    <row r="53" spans="1:11">
      <c r="A53" s="151">
        <v>58</v>
      </c>
      <c r="B53" s="149" t="s">
        <v>222</v>
      </c>
      <c r="C53" s="152" t="s">
        <v>218</v>
      </c>
      <c r="D53" s="149" t="s">
        <v>219</v>
      </c>
      <c r="E53" s="153">
        <v>419</v>
      </c>
      <c r="F53" s="153">
        <v>419.15</v>
      </c>
      <c r="G53" s="175">
        <v>50</v>
      </c>
      <c r="H53" s="149" t="s">
        <v>216</v>
      </c>
      <c r="I53" s="162" t="s">
        <v>282</v>
      </c>
      <c r="J53" s="503"/>
      <c r="K53" s="148"/>
    </row>
    <row r="54" spans="1:11">
      <c r="A54" s="151">
        <v>59</v>
      </c>
      <c r="B54" s="152" t="s">
        <v>232</v>
      </c>
      <c r="C54" s="152" t="s">
        <v>210</v>
      </c>
      <c r="D54" s="149" t="s">
        <v>211</v>
      </c>
      <c r="E54" s="153">
        <v>419.15</v>
      </c>
      <c r="F54" s="154">
        <v>419.4</v>
      </c>
      <c r="G54" s="175">
        <v>150</v>
      </c>
      <c r="H54" s="157" t="s">
        <v>221</v>
      </c>
      <c r="I54" s="156"/>
      <c r="J54" s="503"/>
      <c r="K54" s="148"/>
    </row>
    <row r="55" spans="1:11" s="171" customFormat="1" ht="18.649999999999999" customHeight="1">
      <c r="A55" s="506" t="s">
        <v>234</v>
      </c>
      <c r="B55" s="506"/>
      <c r="C55" s="506"/>
      <c r="D55" s="506"/>
      <c r="E55" s="506"/>
      <c r="F55" s="506"/>
      <c r="G55" s="167">
        <f>SUM(G4:G54)</f>
        <v>9530</v>
      </c>
      <c r="H55" s="168"/>
      <c r="I55" s="169"/>
      <c r="J55" s="503"/>
      <c r="K55" s="170"/>
    </row>
    <row r="56" spans="1:11" s="170" customFormat="1" ht="26.5" customHeight="1">
      <c r="A56" s="507" t="s">
        <v>235</v>
      </c>
      <c r="B56" s="507"/>
      <c r="C56" s="507"/>
      <c r="D56" s="507"/>
      <c r="E56" s="507"/>
      <c r="F56" s="507"/>
      <c r="G56" s="172">
        <f>G55*20%</f>
        <v>1906</v>
      </c>
      <c r="H56" s="168"/>
      <c r="I56" s="169"/>
      <c r="J56" s="472"/>
    </row>
    <row r="57" spans="1:11" ht="25" customHeight="1">
      <c r="A57" s="508" t="s">
        <v>285</v>
      </c>
      <c r="B57" s="508"/>
      <c r="C57" s="508"/>
      <c r="D57" s="508"/>
      <c r="E57" s="508"/>
      <c r="F57" s="508"/>
      <c r="G57" s="167">
        <f>'19- 63mm DWC Site &amp; Toll '!H47</f>
        <v>6320</v>
      </c>
      <c r="H57" s="154"/>
      <c r="I57" s="156"/>
      <c r="J57" s="177"/>
      <c r="K57" s="148"/>
    </row>
    <row r="58" spans="1:11" ht="30" customHeight="1">
      <c r="A58" s="508" t="s">
        <v>286</v>
      </c>
      <c r="B58" s="508"/>
      <c r="C58" s="508"/>
      <c r="D58" s="508"/>
      <c r="E58" s="508"/>
      <c r="F58" s="508"/>
      <c r="G58" s="167">
        <v>1094</v>
      </c>
      <c r="H58" s="154"/>
      <c r="I58" s="156"/>
      <c r="J58" s="149"/>
    </row>
    <row r="59" spans="1:11" s="170" customFormat="1" ht="25" customHeight="1">
      <c r="A59" s="502" t="s">
        <v>134</v>
      </c>
      <c r="B59" s="502"/>
      <c r="C59" s="502"/>
      <c r="D59" s="502"/>
      <c r="E59" s="502"/>
      <c r="F59" s="502"/>
      <c r="G59" s="167">
        <f>SUM(G55:G58)</f>
        <v>18850</v>
      </c>
      <c r="H59" s="168"/>
      <c r="I59" s="169"/>
      <c r="J59" s="172"/>
      <c r="K59" s="147"/>
    </row>
    <row r="60" spans="1:11" ht="17.149999999999999" customHeight="1"/>
    <row r="62" spans="1:11">
      <c r="G62" s="178"/>
    </row>
  </sheetData>
  <mergeCells count="22">
    <mergeCell ref="A59:F59"/>
    <mergeCell ref="A1:J1"/>
    <mergeCell ref="J4:J56"/>
    <mergeCell ref="K25:K26"/>
    <mergeCell ref="I43:I44"/>
    <mergeCell ref="A55:F55"/>
    <mergeCell ref="A56:F56"/>
    <mergeCell ref="A57:F57"/>
    <mergeCell ref="A58:F58"/>
    <mergeCell ref="I2:I3"/>
    <mergeCell ref="J2:J3"/>
    <mergeCell ref="F25:F26"/>
    <mergeCell ref="H25:H26"/>
    <mergeCell ref="I25:I26"/>
    <mergeCell ref="A2:A3"/>
    <mergeCell ref="B2:B3"/>
    <mergeCell ref="H2:H3"/>
    <mergeCell ref="C2:C3"/>
    <mergeCell ref="D2:D3"/>
    <mergeCell ref="E2:E3"/>
    <mergeCell ref="F2:F3"/>
    <mergeCell ref="G2:G3"/>
  </mergeCells>
  <conditionalFormatting sqref="H9">
    <cfRule type="uniqueValues" priority="3"/>
  </conditionalFormatting>
  <conditionalFormatting sqref="H10">
    <cfRule type="uniqueValues" priority="2"/>
  </conditionalFormatting>
  <conditionalFormatting sqref="H20:H22">
    <cfRule type="uniqueValues" priority="1"/>
  </conditionalFormatting>
  <conditionalFormatting sqref="H54">
    <cfRule type="uniqueValues" priority="7"/>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7651F6-841C-4C6F-9922-0E056CE3CB72}">
  <dimension ref="A1:H52"/>
  <sheetViews>
    <sheetView topLeftCell="A26" workbookViewId="0">
      <selection activeCell="F16" sqref="F16"/>
    </sheetView>
  </sheetViews>
  <sheetFormatPr defaultColWidth="10" defaultRowHeight="10.5"/>
  <cols>
    <col min="1" max="1" width="5.453125" style="180" customWidth="1"/>
    <col min="2" max="2" width="9" style="184" customWidth="1"/>
    <col min="3" max="3" width="19.453125" style="184" customWidth="1"/>
    <col min="4" max="5" width="9.08984375" style="180" customWidth="1"/>
    <col min="6" max="6" width="13.453125" style="188" customWidth="1"/>
    <col min="7" max="7" width="43" style="187" customWidth="1"/>
    <col min="8" max="16384" width="10" style="180"/>
  </cols>
  <sheetData>
    <row r="1" spans="1:8" ht="28" customHeight="1">
      <c r="A1" s="518" t="s">
        <v>287</v>
      </c>
      <c r="B1" s="518"/>
      <c r="C1" s="518"/>
      <c r="D1" s="518"/>
      <c r="E1" s="518"/>
      <c r="F1" s="518"/>
      <c r="G1" s="519"/>
    </row>
    <row r="2" spans="1:8" ht="33" customHeight="1">
      <c r="A2" s="505" t="s">
        <v>107</v>
      </c>
      <c r="B2" s="520" t="s">
        <v>109</v>
      </c>
      <c r="C2" s="521" t="s">
        <v>288</v>
      </c>
      <c r="D2" s="505" t="s">
        <v>109</v>
      </c>
      <c r="E2" s="505"/>
      <c r="F2" s="488" t="s">
        <v>289</v>
      </c>
      <c r="G2" s="488" t="s">
        <v>7</v>
      </c>
    </row>
    <row r="3" spans="1:8" ht="33" customHeight="1">
      <c r="A3" s="505"/>
      <c r="B3" s="520"/>
      <c r="C3" s="522"/>
      <c r="D3" s="162" t="s">
        <v>143</v>
      </c>
      <c r="E3" s="162" t="s">
        <v>144</v>
      </c>
      <c r="F3" s="488"/>
      <c r="G3" s="488"/>
    </row>
    <row r="4" spans="1:8" s="183" customFormat="1" ht="37.5" customHeight="1">
      <c r="A4" s="162">
        <v>1</v>
      </c>
      <c r="B4" s="517" t="s">
        <v>290</v>
      </c>
      <c r="C4" s="161" t="s">
        <v>291</v>
      </c>
      <c r="D4" s="161" t="s">
        <v>292</v>
      </c>
      <c r="E4" s="161" t="s">
        <v>293</v>
      </c>
      <c r="F4" s="181">
        <v>40</v>
      </c>
      <c r="G4" s="182" t="s">
        <v>294</v>
      </c>
      <c r="H4" s="179">
        <v>268.13</v>
      </c>
    </row>
    <row r="5" spans="1:8" s="183" customFormat="1" ht="37.5" customHeight="1">
      <c r="A5" s="162">
        <v>2</v>
      </c>
      <c r="B5" s="516"/>
      <c r="C5" s="161" t="s">
        <v>295</v>
      </c>
      <c r="D5" s="161" t="s">
        <v>292</v>
      </c>
      <c r="E5" s="161" t="s">
        <v>296</v>
      </c>
      <c r="F5" s="181">
        <v>240</v>
      </c>
      <c r="G5" s="182" t="s">
        <v>297</v>
      </c>
      <c r="H5" s="179"/>
    </row>
    <row r="6" spans="1:8" s="183" customFormat="1" ht="41.5" customHeight="1">
      <c r="A6" s="162">
        <v>3</v>
      </c>
      <c r="B6" s="516"/>
      <c r="C6" s="161" t="s">
        <v>298</v>
      </c>
      <c r="D6" s="161" t="s">
        <v>299</v>
      </c>
      <c r="E6" s="161" t="s">
        <v>300</v>
      </c>
      <c r="F6" s="181">
        <v>100</v>
      </c>
      <c r="G6" s="182" t="s">
        <v>301</v>
      </c>
      <c r="H6" s="179"/>
    </row>
    <row r="7" spans="1:8" s="183" customFormat="1" ht="35.15" customHeight="1">
      <c r="A7" s="162">
        <v>4</v>
      </c>
      <c r="B7" s="516"/>
      <c r="C7" s="161" t="s">
        <v>302</v>
      </c>
      <c r="D7" s="329" t="s">
        <v>303</v>
      </c>
      <c r="E7" s="329" t="s">
        <v>304</v>
      </c>
      <c r="F7" s="181">
        <f>160*2</f>
        <v>320</v>
      </c>
      <c r="G7" s="330" t="s">
        <v>305</v>
      </c>
      <c r="H7" s="179"/>
    </row>
    <row r="8" spans="1:8" s="183" customFormat="1" ht="35.15" customHeight="1">
      <c r="A8" s="162">
        <v>5</v>
      </c>
      <c r="B8" s="516"/>
      <c r="C8" s="161" t="s">
        <v>306</v>
      </c>
      <c r="D8" s="329" t="s">
        <v>307</v>
      </c>
      <c r="E8" s="329" t="s">
        <v>308</v>
      </c>
      <c r="F8" s="181">
        <f>110*2</f>
        <v>220</v>
      </c>
      <c r="G8" s="330" t="s">
        <v>309</v>
      </c>
      <c r="H8" s="146" t="s">
        <v>706</v>
      </c>
    </row>
    <row r="9" spans="1:8" s="183" customFormat="1" ht="41.5" customHeight="1" thickBot="1">
      <c r="A9" s="166">
        <v>6</v>
      </c>
      <c r="B9" s="516"/>
      <c r="C9" s="298" t="s">
        <v>298</v>
      </c>
      <c r="D9" s="298" t="s">
        <v>310</v>
      </c>
      <c r="E9" s="298" t="s">
        <v>310</v>
      </c>
      <c r="F9" s="331">
        <v>80</v>
      </c>
      <c r="G9" s="332" t="s">
        <v>294</v>
      </c>
      <c r="H9" s="179"/>
    </row>
    <row r="10" spans="1:8" s="183" customFormat="1" ht="41.5" customHeight="1">
      <c r="A10" s="333">
        <v>7</v>
      </c>
      <c r="B10" s="515" t="s">
        <v>311</v>
      </c>
      <c r="C10" s="334" t="s">
        <v>291</v>
      </c>
      <c r="D10" s="334" t="s">
        <v>312</v>
      </c>
      <c r="E10" s="334" t="s">
        <v>313</v>
      </c>
      <c r="F10" s="335">
        <v>40</v>
      </c>
      <c r="G10" s="336" t="s">
        <v>294</v>
      </c>
      <c r="H10" s="179"/>
    </row>
    <row r="11" spans="1:8" s="183" customFormat="1" ht="37.5" customHeight="1">
      <c r="A11" s="337">
        <v>8</v>
      </c>
      <c r="B11" s="516"/>
      <c r="C11" s="161" t="s">
        <v>295</v>
      </c>
      <c r="D11" s="161" t="s">
        <v>312</v>
      </c>
      <c r="E11" s="161" t="s">
        <v>314</v>
      </c>
      <c r="F11" s="181">
        <v>240</v>
      </c>
      <c r="G11" s="338" t="s">
        <v>297</v>
      </c>
      <c r="H11" s="184"/>
    </row>
    <row r="12" spans="1:8" s="183" customFormat="1" ht="51.65" customHeight="1">
      <c r="A12" s="337">
        <v>9</v>
      </c>
      <c r="B12" s="516"/>
      <c r="C12" s="161" t="s">
        <v>298</v>
      </c>
      <c r="D12" s="161" t="s">
        <v>315</v>
      </c>
      <c r="E12" s="161" t="s">
        <v>316</v>
      </c>
      <c r="F12" s="181">
        <v>100</v>
      </c>
      <c r="G12" s="338" t="s">
        <v>301</v>
      </c>
      <c r="H12" s="144"/>
    </row>
    <row r="13" spans="1:8" s="183" customFormat="1" ht="51.65" customHeight="1">
      <c r="A13" s="337">
        <v>10</v>
      </c>
      <c r="B13" s="516"/>
      <c r="C13" s="161" t="s">
        <v>302</v>
      </c>
      <c r="D13" s="329" t="s">
        <v>303</v>
      </c>
      <c r="E13" s="329" t="s">
        <v>304</v>
      </c>
      <c r="F13" s="181">
        <f>160*2</f>
        <v>320</v>
      </c>
      <c r="G13" s="339" t="s">
        <v>305</v>
      </c>
      <c r="H13" s="144"/>
    </row>
    <row r="14" spans="1:8" s="183" customFormat="1" ht="51.65" customHeight="1">
      <c r="A14" s="337">
        <v>11</v>
      </c>
      <c r="B14" s="516"/>
      <c r="C14" s="161" t="s">
        <v>306</v>
      </c>
      <c r="D14" s="329" t="s">
        <v>317</v>
      </c>
      <c r="E14" s="329" t="s">
        <v>318</v>
      </c>
      <c r="F14" s="181">
        <f>110*2</f>
        <v>220</v>
      </c>
      <c r="G14" s="339" t="s">
        <v>309</v>
      </c>
      <c r="H14" s="146" t="s">
        <v>706</v>
      </c>
    </row>
    <row r="15" spans="1:8" s="183" customFormat="1" ht="51.65" customHeight="1" thickBot="1">
      <c r="A15" s="340">
        <v>12</v>
      </c>
      <c r="B15" s="516"/>
      <c r="C15" s="298" t="s">
        <v>298</v>
      </c>
      <c r="D15" s="341" t="s">
        <v>319</v>
      </c>
      <c r="E15" s="341" t="s">
        <v>320</v>
      </c>
      <c r="F15" s="331">
        <v>80</v>
      </c>
      <c r="G15" s="342" t="s">
        <v>294</v>
      </c>
      <c r="H15" s="144"/>
    </row>
    <row r="16" spans="1:8" ht="37.5" customHeight="1" thickBot="1">
      <c r="A16" s="512" t="s">
        <v>193</v>
      </c>
      <c r="B16" s="513"/>
      <c r="C16" s="513"/>
      <c r="D16" s="513"/>
      <c r="E16" s="513"/>
      <c r="F16" s="343">
        <f>SUM(F4:F15)</f>
        <v>2000</v>
      </c>
      <c r="G16" s="344"/>
      <c r="H16" s="179"/>
    </row>
    <row r="17" spans="6:8">
      <c r="H17" s="179"/>
    </row>
    <row r="18" spans="6:8">
      <c r="H18" s="179"/>
    </row>
    <row r="19" spans="6:8">
      <c r="H19" s="184"/>
    </row>
    <row r="20" spans="6:8">
      <c r="F20" s="189"/>
      <c r="H20" s="179"/>
    </row>
    <row r="21" spans="6:8">
      <c r="H21" s="179"/>
    </row>
    <row r="22" spans="6:8">
      <c r="H22" s="179"/>
    </row>
    <row r="23" spans="6:8">
      <c r="H23" s="144"/>
    </row>
    <row r="24" spans="6:8">
      <c r="H24" s="179"/>
    </row>
    <row r="25" spans="6:8">
      <c r="H25" s="179"/>
    </row>
    <row r="26" spans="6:8">
      <c r="H26" s="144"/>
    </row>
    <row r="27" spans="6:8">
      <c r="H27" s="179">
        <v>317.43</v>
      </c>
    </row>
    <row r="28" spans="6:8">
      <c r="H28" s="514">
        <v>330.4</v>
      </c>
    </row>
    <row r="29" spans="6:8">
      <c r="H29" s="514"/>
    </row>
    <row r="30" spans="6:8">
      <c r="H30" s="179"/>
    </row>
    <row r="31" spans="6:8">
      <c r="H31" s="179"/>
    </row>
    <row r="32" spans="6:8">
      <c r="H32" s="179"/>
    </row>
    <row r="33" spans="8:8">
      <c r="H33" s="144"/>
    </row>
    <row r="34" spans="8:8">
      <c r="H34" s="179"/>
    </row>
    <row r="35" spans="8:8">
      <c r="H35" s="179">
        <v>360.41</v>
      </c>
    </row>
    <row r="36" spans="8:8">
      <c r="H36" s="179">
        <v>360.45</v>
      </c>
    </row>
    <row r="37" spans="8:8">
      <c r="H37" s="179"/>
    </row>
    <row r="38" spans="8:8">
      <c r="H38" s="179"/>
    </row>
    <row r="39" spans="8:8">
      <c r="H39" s="179"/>
    </row>
    <row r="40" spans="8:8">
      <c r="H40" s="179"/>
    </row>
    <row r="41" spans="8:8">
      <c r="H41" s="179"/>
    </row>
    <row r="42" spans="8:8">
      <c r="H42" s="179"/>
    </row>
    <row r="43" spans="8:8">
      <c r="H43" s="179">
        <v>370.8</v>
      </c>
    </row>
    <row r="44" spans="8:8">
      <c r="H44" s="179"/>
    </row>
    <row r="45" spans="8:8">
      <c r="H45" s="179">
        <v>373.95</v>
      </c>
    </row>
    <row r="46" spans="8:8">
      <c r="H46" s="179">
        <v>387.1</v>
      </c>
    </row>
    <row r="47" spans="8:8">
      <c r="H47" s="144"/>
    </row>
    <row r="48" spans="8:8">
      <c r="H48" s="179"/>
    </row>
    <row r="49" spans="8:8">
      <c r="H49" s="179"/>
    </row>
    <row r="50" spans="8:8">
      <c r="H50" s="179">
        <v>412.27</v>
      </c>
    </row>
    <row r="51" spans="8:8">
      <c r="H51" s="179"/>
    </row>
    <row r="52" spans="8:8">
      <c r="H52" s="179"/>
    </row>
  </sheetData>
  <mergeCells count="11">
    <mergeCell ref="A16:E16"/>
    <mergeCell ref="H28:H29"/>
    <mergeCell ref="B10:B15"/>
    <mergeCell ref="B4:B9"/>
    <mergeCell ref="A1:G1"/>
    <mergeCell ref="A2:A3"/>
    <mergeCell ref="B2:B3"/>
    <mergeCell ref="C2:C3"/>
    <mergeCell ref="D2:E2"/>
    <mergeCell ref="F2:F3"/>
    <mergeCell ref="G2:G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D603A-4906-45DB-9226-202CBDF53F9B}">
  <dimension ref="A1:J47"/>
  <sheetViews>
    <sheetView workbookViewId="0">
      <selection activeCell="G11" sqref="G11"/>
    </sheetView>
  </sheetViews>
  <sheetFormatPr defaultColWidth="10" defaultRowHeight="10.5"/>
  <cols>
    <col min="1" max="1" width="5.453125" style="180" customWidth="1"/>
    <col min="2" max="2" width="9" style="184" customWidth="1"/>
    <col min="3" max="3" width="19.453125" style="184" customWidth="1"/>
    <col min="4" max="5" width="9.08984375" style="180" customWidth="1"/>
    <col min="6" max="6" width="10.26953125" style="180" customWidth="1"/>
    <col min="7" max="7" width="13.453125" style="188" customWidth="1"/>
    <col min="8" max="8" width="20.90625" style="187" customWidth="1"/>
    <col min="9" max="16384" width="10" style="180"/>
  </cols>
  <sheetData>
    <row r="1" spans="1:9" ht="28" customHeight="1">
      <c r="A1" s="518" t="s">
        <v>321</v>
      </c>
      <c r="B1" s="518"/>
      <c r="C1" s="518"/>
      <c r="D1" s="518"/>
      <c r="E1" s="518"/>
      <c r="F1" s="518"/>
      <c r="G1" s="518"/>
      <c r="H1" s="519"/>
    </row>
    <row r="2" spans="1:9" ht="33" customHeight="1">
      <c r="A2" s="505" t="s">
        <v>107</v>
      </c>
      <c r="B2" s="520" t="s">
        <v>109</v>
      </c>
      <c r="C2" s="521" t="s">
        <v>288</v>
      </c>
      <c r="D2" s="505" t="s">
        <v>109</v>
      </c>
      <c r="E2" s="505"/>
      <c r="F2" s="489" t="s">
        <v>322</v>
      </c>
      <c r="G2" s="488" t="s">
        <v>323</v>
      </c>
      <c r="H2" s="488" t="s">
        <v>7</v>
      </c>
    </row>
    <row r="3" spans="1:9" ht="33" customHeight="1">
      <c r="A3" s="505"/>
      <c r="B3" s="520"/>
      <c r="C3" s="522"/>
      <c r="D3" s="162" t="s">
        <v>143</v>
      </c>
      <c r="E3" s="162" t="s">
        <v>144</v>
      </c>
      <c r="F3" s="490"/>
      <c r="G3" s="488"/>
      <c r="H3" s="488"/>
    </row>
    <row r="4" spans="1:9" s="183" customFormat="1" ht="37.5" customHeight="1">
      <c r="A4" s="162">
        <v>4</v>
      </c>
      <c r="B4" s="161">
        <v>334.25</v>
      </c>
      <c r="C4" s="161" t="s">
        <v>325</v>
      </c>
      <c r="D4" s="161" t="s">
        <v>125</v>
      </c>
      <c r="E4" s="160" t="s">
        <v>129</v>
      </c>
      <c r="F4" s="160" t="s">
        <v>326</v>
      </c>
      <c r="G4" s="181">
        <v>250</v>
      </c>
      <c r="H4" s="182"/>
      <c r="I4" s="184"/>
    </row>
    <row r="5" spans="1:9" s="183" customFormat="1" ht="51.65" customHeight="1">
      <c r="A5" s="162">
        <v>5</v>
      </c>
      <c r="B5" s="161">
        <v>348.6</v>
      </c>
      <c r="C5" s="161" t="s">
        <v>327</v>
      </c>
      <c r="D5" s="160">
        <v>348.45</v>
      </c>
      <c r="E5" s="160">
        <v>348.7</v>
      </c>
      <c r="F5" s="160" t="s">
        <v>324</v>
      </c>
      <c r="G5" s="181">
        <v>150</v>
      </c>
      <c r="H5" s="182"/>
      <c r="I5" s="144"/>
    </row>
    <row r="6" spans="1:9" s="183" customFormat="1" ht="37.5" customHeight="1">
      <c r="A6" s="162">
        <v>11</v>
      </c>
      <c r="B6" s="161">
        <v>377.4</v>
      </c>
      <c r="C6" s="161" t="s">
        <v>328</v>
      </c>
      <c r="D6" s="160" t="s">
        <v>131</v>
      </c>
      <c r="E6" s="160" t="s">
        <v>129</v>
      </c>
      <c r="F6" s="160" t="s">
        <v>324</v>
      </c>
      <c r="G6" s="181">
        <v>40</v>
      </c>
      <c r="H6" s="182"/>
      <c r="I6" s="179"/>
    </row>
    <row r="7" spans="1:9" s="183" customFormat="1" ht="37.5" customHeight="1">
      <c r="A7" s="162"/>
      <c r="B7" s="161">
        <v>392.7</v>
      </c>
      <c r="C7" s="161" t="s">
        <v>328</v>
      </c>
      <c r="D7" s="160" t="s">
        <v>129</v>
      </c>
      <c r="E7" s="160" t="s">
        <v>125</v>
      </c>
      <c r="F7" s="160" t="s">
        <v>329</v>
      </c>
      <c r="G7" s="181">
        <v>100</v>
      </c>
      <c r="H7" s="182"/>
      <c r="I7" s="179"/>
    </row>
    <row r="8" spans="1:9" s="183" customFormat="1" ht="37.5" customHeight="1">
      <c r="A8" s="162">
        <v>12</v>
      </c>
      <c r="B8" s="161" t="s">
        <v>330</v>
      </c>
      <c r="C8" s="161" t="s">
        <v>331</v>
      </c>
      <c r="D8" s="161" t="s">
        <v>125</v>
      </c>
      <c r="E8" s="160" t="s">
        <v>131</v>
      </c>
      <c r="F8" s="160" t="s">
        <v>324</v>
      </c>
      <c r="G8" s="181">
        <v>40</v>
      </c>
      <c r="H8" s="182"/>
      <c r="I8" s="179"/>
    </row>
    <row r="9" spans="1:9" s="183" customFormat="1" ht="37.5" customHeight="1">
      <c r="A9" s="162">
        <v>13</v>
      </c>
      <c r="B9" s="161" t="s">
        <v>330</v>
      </c>
      <c r="C9" s="161" t="s">
        <v>328</v>
      </c>
      <c r="D9" s="161" t="s">
        <v>125</v>
      </c>
      <c r="E9" s="160" t="s">
        <v>129</v>
      </c>
      <c r="F9" s="160" t="s">
        <v>324</v>
      </c>
      <c r="G9" s="181">
        <v>90</v>
      </c>
      <c r="H9" s="182"/>
      <c r="I9" s="179"/>
    </row>
    <row r="10" spans="1:9" s="183" customFormat="1" ht="37.5" customHeight="1">
      <c r="A10" s="525" t="s">
        <v>135</v>
      </c>
      <c r="B10" s="526"/>
      <c r="C10" s="526"/>
      <c r="D10" s="526"/>
      <c r="E10" s="526"/>
      <c r="F10" s="527"/>
      <c r="G10" s="181">
        <v>330</v>
      </c>
      <c r="H10" s="182"/>
      <c r="I10" s="179"/>
    </row>
    <row r="11" spans="1:9" ht="37.5" customHeight="1">
      <c r="A11" s="523" t="s">
        <v>193</v>
      </c>
      <c r="B11" s="524"/>
      <c r="C11" s="524"/>
      <c r="D11" s="524"/>
      <c r="E11" s="524"/>
      <c r="F11" s="345"/>
      <c r="G11" s="185">
        <f>SUM(G4:G10)</f>
        <v>1000</v>
      </c>
      <c r="H11" s="375" t="s">
        <v>708</v>
      </c>
      <c r="I11" s="179"/>
    </row>
    <row r="12" spans="1:9">
      <c r="G12" s="189"/>
      <c r="I12" s="179"/>
    </row>
    <row r="13" spans="1:9">
      <c r="I13" s="179"/>
    </row>
    <row r="14" spans="1:9">
      <c r="I14" s="184"/>
    </row>
    <row r="15" spans="1:9">
      <c r="I15" s="179"/>
    </row>
    <row r="16" spans="1:9">
      <c r="I16" s="179"/>
    </row>
    <row r="17" spans="9:9">
      <c r="I17" s="179"/>
    </row>
    <row r="18" spans="9:9">
      <c r="I18" s="144"/>
    </row>
    <row r="19" spans="9:9">
      <c r="I19" s="187"/>
    </row>
    <row r="20" spans="9:9">
      <c r="I20" s="187"/>
    </row>
    <row r="21" spans="9:9">
      <c r="I21" s="187"/>
    </row>
    <row r="22" spans="9:9">
      <c r="I22" s="187"/>
    </row>
    <row r="23" spans="9:9">
      <c r="I23" s="187"/>
    </row>
    <row r="24" spans="9:9">
      <c r="I24" s="187"/>
    </row>
    <row r="25" spans="9:9">
      <c r="I25" s="187"/>
    </row>
    <row r="26" spans="9:9">
      <c r="I26" s="187"/>
    </row>
    <row r="27" spans="9:9">
      <c r="I27" s="187"/>
    </row>
    <row r="28" spans="9:9">
      <c r="I28" s="187"/>
    </row>
    <row r="29" spans="9:9">
      <c r="I29" s="187"/>
    </row>
    <row r="30" spans="9:9">
      <c r="I30" s="187"/>
    </row>
    <row r="31" spans="9:9">
      <c r="I31" s="187"/>
    </row>
    <row r="32" spans="9:9">
      <c r="I32" s="179"/>
    </row>
    <row r="33" spans="9:10">
      <c r="I33" s="179"/>
    </row>
    <row r="34" spans="9:10">
      <c r="I34" s="179"/>
    </row>
    <row r="35" spans="9:10">
      <c r="I35" s="179"/>
      <c r="J35" s="187"/>
    </row>
    <row r="36" spans="9:10">
      <c r="I36" s="179"/>
    </row>
    <row r="37" spans="9:10">
      <c r="I37" s="179"/>
    </row>
    <row r="38" spans="9:10">
      <c r="I38" s="179"/>
    </row>
    <row r="39" spans="9:10">
      <c r="I39" s="179"/>
    </row>
    <row r="40" spans="9:10">
      <c r="I40" s="179"/>
    </row>
    <row r="41" spans="9:10">
      <c r="I41" s="179"/>
    </row>
    <row r="42" spans="9:10">
      <c r="I42" s="144"/>
    </row>
    <row r="43" spans="9:10">
      <c r="I43" s="179"/>
    </row>
    <row r="44" spans="9:10">
      <c r="I44" s="179"/>
    </row>
    <row r="45" spans="9:10">
      <c r="I45" s="179"/>
    </row>
    <row r="46" spans="9:10">
      <c r="I46" s="179"/>
    </row>
    <row r="47" spans="9:10">
      <c r="I47" s="179"/>
    </row>
  </sheetData>
  <mergeCells count="10">
    <mergeCell ref="A11:E11"/>
    <mergeCell ref="G2:G3"/>
    <mergeCell ref="C2:C3"/>
    <mergeCell ref="A10:F10"/>
    <mergeCell ref="A1:H1"/>
    <mergeCell ref="A2:A3"/>
    <mergeCell ref="B2:B3"/>
    <mergeCell ref="D2:E2"/>
    <mergeCell ref="F2:F3"/>
    <mergeCell ref="H2:H3"/>
  </mergeCells>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71EDE-5A69-48AE-999B-DC24A10E6596}">
  <dimension ref="A1:I47"/>
  <sheetViews>
    <sheetView topLeftCell="A27" workbookViewId="0">
      <selection activeCell="G14" sqref="G14"/>
    </sheetView>
  </sheetViews>
  <sheetFormatPr defaultColWidth="10" defaultRowHeight="10.5"/>
  <cols>
    <col min="1" max="1" width="5.453125" style="180" customWidth="1"/>
    <col min="2" max="2" width="9" style="184" customWidth="1"/>
    <col min="3" max="3" width="12.36328125" style="184" customWidth="1"/>
    <col min="4" max="4" width="19.453125" style="184" customWidth="1"/>
    <col min="5" max="5" width="14.90625" style="180" customWidth="1"/>
    <col min="6" max="6" width="13.90625" style="180" customWidth="1"/>
    <col min="7" max="7" width="9.90625" style="188" customWidth="1"/>
    <col min="8" max="8" width="27" style="187" customWidth="1"/>
    <col min="9" max="16384" width="10" style="180"/>
  </cols>
  <sheetData>
    <row r="1" spans="1:9" ht="28" customHeight="1">
      <c r="A1" s="518" t="s">
        <v>332</v>
      </c>
      <c r="B1" s="518"/>
      <c r="C1" s="518"/>
      <c r="D1" s="518"/>
      <c r="E1" s="518"/>
      <c r="F1" s="518"/>
      <c r="G1" s="518"/>
      <c r="H1" s="519"/>
    </row>
    <row r="2" spans="1:9" ht="33" customHeight="1">
      <c r="A2" s="505" t="s">
        <v>107</v>
      </c>
      <c r="B2" s="520" t="s">
        <v>109</v>
      </c>
      <c r="C2" s="521" t="s">
        <v>333</v>
      </c>
      <c r="D2" s="521" t="s">
        <v>122</v>
      </c>
      <c r="E2" s="505" t="s">
        <v>109</v>
      </c>
      <c r="F2" s="505"/>
      <c r="G2" s="488" t="s">
        <v>334</v>
      </c>
      <c r="H2" s="488" t="s">
        <v>7</v>
      </c>
    </row>
    <row r="3" spans="1:9" ht="33" customHeight="1">
      <c r="A3" s="505"/>
      <c r="B3" s="520"/>
      <c r="C3" s="522"/>
      <c r="D3" s="522"/>
      <c r="E3" s="162" t="s">
        <v>143</v>
      </c>
      <c r="F3" s="162" t="s">
        <v>144</v>
      </c>
      <c r="G3" s="488"/>
      <c r="H3" s="488"/>
    </row>
    <row r="4" spans="1:9" ht="33" customHeight="1">
      <c r="A4" s="162">
        <v>1</v>
      </c>
      <c r="B4" s="10">
        <v>266.62</v>
      </c>
      <c r="C4" s="517" t="s">
        <v>290</v>
      </c>
      <c r="D4" s="161" t="s">
        <v>335</v>
      </c>
      <c r="E4" s="162" t="s">
        <v>336</v>
      </c>
      <c r="F4" s="162" t="s">
        <v>337</v>
      </c>
      <c r="G4" s="152">
        <v>2</v>
      </c>
      <c r="H4" s="152" t="s">
        <v>338</v>
      </c>
    </row>
    <row r="5" spans="1:9" ht="33" customHeight="1">
      <c r="A5" s="162">
        <v>2</v>
      </c>
      <c r="B5" s="10">
        <v>266.98</v>
      </c>
      <c r="C5" s="516"/>
      <c r="D5" s="161" t="s">
        <v>339</v>
      </c>
      <c r="E5" s="162" t="s">
        <v>336</v>
      </c>
      <c r="F5" s="162" t="s">
        <v>337</v>
      </c>
      <c r="G5" s="152">
        <v>2</v>
      </c>
      <c r="H5" s="152" t="s">
        <v>338</v>
      </c>
    </row>
    <row r="6" spans="1:9" ht="33" customHeight="1">
      <c r="A6" s="162"/>
      <c r="B6" s="10">
        <v>266.98</v>
      </c>
      <c r="C6" s="516"/>
      <c r="D6" s="161" t="s">
        <v>340</v>
      </c>
      <c r="E6" s="162" t="s">
        <v>341</v>
      </c>
      <c r="F6" s="162" t="s">
        <v>342</v>
      </c>
      <c r="G6" s="152">
        <v>2</v>
      </c>
      <c r="H6" s="152" t="s">
        <v>343</v>
      </c>
    </row>
    <row r="7" spans="1:9" s="183" customFormat="1" ht="37.5" customHeight="1">
      <c r="A7" s="162">
        <v>3</v>
      </c>
      <c r="B7" s="10">
        <v>266.98</v>
      </c>
      <c r="C7" s="516"/>
      <c r="D7" s="161" t="s">
        <v>344</v>
      </c>
      <c r="E7" s="161" t="s">
        <v>303</v>
      </c>
      <c r="F7" s="160" t="s">
        <v>345</v>
      </c>
      <c r="G7" s="181">
        <v>8</v>
      </c>
      <c r="H7" s="152" t="s">
        <v>343</v>
      </c>
      <c r="I7" s="179"/>
    </row>
    <row r="8" spans="1:9" s="183" customFormat="1" ht="37.5" customHeight="1">
      <c r="A8" s="162">
        <v>4</v>
      </c>
      <c r="B8" s="10">
        <v>267.2</v>
      </c>
      <c r="C8" s="530"/>
      <c r="D8" s="161" t="s">
        <v>346</v>
      </c>
      <c r="E8" s="162" t="s">
        <v>336</v>
      </c>
      <c r="F8" s="162" t="s">
        <v>337</v>
      </c>
      <c r="G8" s="181">
        <v>2</v>
      </c>
      <c r="H8" s="152" t="s">
        <v>338</v>
      </c>
      <c r="I8" s="179"/>
    </row>
    <row r="9" spans="1:9" s="183" customFormat="1" ht="37.5" customHeight="1">
      <c r="A9" s="162">
        <v>5</v>
      </c>
      <c r="B9" s="10">
        <v>372.1</v>
      </c>
      <c r="C9" s="517" t="s">
        <v>311</v>
      </c>
      <c r="D9" s="161" t="s">
        <v>335</v>
      </c>
      <c r="E9" s="162" t="s">
        <v>336</v>
      </c>
      <c r="F9" s="162" t="s">
        <v>337</v>
      </c>
      <c r="G9" s="152">
        <v>2</v>
      </c>
      <c r="H9" s="152" t="s">
        <v>338</v>
      </c>
      <c r="I9" s="179"/>
    </row>
    <row r="10" spans="1:9" s="183" customFormat="1" ht="37.5" customHeight="1">
      <c r="A10" s="162">
        <v>6</v>
      </c>
      <c r="B10" s="10">
        <v>372.1</v>
      </c>
      <c r="C10" s="516"/>
      <c r="D10" s="161" t="s">
        <v>339</v>
      </c>
      <c r="E10" s="162" t="s">
        <v>336</v>
      </c>
      <c r="F10" s="162" t="s">
        <v>337</v>
      </c>
      <c r="G10" s="152">
        <v>2</v>
      </c>
      <c r="H10" s="152" t="s">
        <v>338</v>
      </c>
      <c r="I10" s="179"/>
    </row>
    <row r="11" spans="1:9" s="183" customFormat="1" ht="37.5" customHeight="1">
      <c r="A11" s="162"/>
      <c r="B11" s="10"/>
      <c r="C11" s="516"/>
      <c r="D11" s="161" t="s">
        <v>340</v>
      </c>
      <c r="E11" s="162" t="s">
        <v>341</v>
      </c>
      <c r="F11" s="162" t="s">
        <v>342</v>
      </c>
      <c r="G11" s="152">
        <v>2</v>
      </c>
      <c r="H11" s="152" t="s">
        <v>343</v>
      </c>
      <c r="I11" s="179"/>
    </row>
    <row r="12" spans="1:9" s="183" customFormat="1" ht="37.5" customHeight="1">
      <c r="A12" s="162">
        <v>7</v>
      </c>
      <c r="B12" s="10">
        <v>372.1</v>
      </c>
      <c r="C12" s="516"/>
      <c r="D12" s="161" t="s">
        <v>347</v>
      </c>
      <c r="E12" s="161" t="s">
        <v>303</v>
      </c>
      <c r="F12" s="160" t="s">
        <v>345</v>
      </c>
      <c r="G12" s="181">
        <v>8</v>
      </c>
      <c r="H12" s="152" t="s">
        <v>343</v>
      </c>
      <c r="I12" s="179"/>
    </row>
    <row r="13" spans="1:9" s="183" customFormat="1" ht="37.5" customHeight="1">
      <c r="A13" s="162">
        <v>8</v>
      </c>
      <c r="B13" s="10">
        <v>372.35</v>
      </c>
      <c r="C13" s="530"/>
      <c r="D13" s="161" t="s">
        <v>346</v>
      </c>
      <c r="E13" s="162" t="s">
        <v>336</v>
      </c>
      <c r="F13" s="162" t="s">
        <v>337</v>
      </c>
      <c r="G13" s="181">
        <v>2</v>
      </c>
      <c r="H13" s="152" t="s">
        <v>338</v>
      </c>
      <c r="I13" s="179"/>
    </row>
    <row r="14" spans="1:9" ht="37.5" customHeight="1">
      <c r="A14" s="528" t="s">
        <v>193</v>
      </c>
      <c r="B14" s="529"/>
      <c r="C14" s="529"/>
      <c r="D14" s="529"/>
      <c r="E14" s="529"/>
      <c r="F14" s="529"/>
      <c r="G14" s="185">
        <f>SUM(G4:G13)</f>
        <v>32</v>
      </c>
      <c r="H14" s="186"/>
      <c r="I14" s="179"/>
    </row>
    <row r="15" spans="1:9">
      <c r="I15" s="179"/>
    </row>
    <row r="16" spans="1:9">
      <c r="I16" s="179"/>
    </row>
    <row r="17" spans="9:9">
      <c r="I17" s="179"/>
    </row>
    <row r="18" spans="9:9">
      <c r="I18" s="144"/>
    </row>
    <row r="19" spans="9:9">
      <c r="I19" s="179"/>
    </row>
    <row r="20" spans="9:9">
      <c r="I20" s="179"/>
    </row>
    <row r="21" spans="9:9">
      <c r="I21" s="144"/>
    </row>
    <row r="22" spans="9:9">
      <c r="I22" s="179">
        <v>317.43</v>
      </c>
    </row>
    <row r="23" spans="9:9">
      <c r="I23" s="514">
        <v>330.4</v>
      </c>
    </row>
    <row r="24" spans="9:9">
      <c r="I24" s="514"/>
    </row>
    <row r="25" spans="9:9">
      <c r="I25" s="179"/>
    </row>
    <row r="26" spans="9:9">
      <c r="I26" s="179"/>
    </row>
    <row r="27" spans="9:9">
      <c r="I27" s="179"/>
    </row>
    <row r="28" spans="9:9">
      <c r="I28" s="144"/>
    </row>
    <row r="29" spans="9:9">
      <c r="I29" s="179"/>
    </row>
    <row r="30" spans="9:9">
      <c r="I30" s="179">
        <v>360.41</v>
      </c>
    </row>
    <row r="31" spans="9:9">
      <c r="I31" s="179">
        <v>360.45</v>
      </c>
    </row>
    <row r="32" spans="9:9">
      <c r="I32" s="179"/>
    </row>
    <row r="33" spans="9:9">
      <c r="I33" s="179"/>
    </row>
    <row r="34" spans="9:9">
      <c r="I34" s="179"/>
    </row>
    <row r="35" spans="9:9">
      <c r="I35" s="179"/>
    </row>
    <row r="36" spans="9:9">
      <c r="I36" s="179"/>
    </row>
    <row r="37" spans="9:9">
      <c r="I37" s="179"/>
    </row>
    <row r="38" spans="9:9">
      <c r="I38" s="179">
        <v>370.8</v>
      </c>
    </row>
    <row r="39" spans="9:9">
      <c r="I39" s="179"/>
    </row>
    <row r="40" spans="9:9">
      <c r="I40" s="179">
        <v>373.95</v>
      </c>
    </row>
    <row r="41" spans="9:9">
      <c r="I41" s="179">
        <v>387.1</v>
      </c>
    </row>
    <row r="42" spans="9:9">
      <c r="I42" s="144"/>
    </row>
    <row r="43" spans="9:9">
      <c r="I43" s="179"/>
    </row>
    <row r="44" spans="9:9">
      <c r="I44" s="179"/>
    </row>
    <row r="45" spans="9:9">
      <c r="I45" s="179">
        <v>412.27</v>
      </c>
    </row>
    <row r="46" spans="9:9">
      <c r="I46" s="179"/>
    </row>
    <row r="47" spans="9:9">
      <c r="I47" s="179"/>
    </row>
  </sheetData>
  <mergeCells count="12">
    <mergeCell ref="A14:F14"/>
    <mergeCell ref="I23:I24"/>
    <mergeCell ref="C2:C3"/>
    <mergeCell ref="C4:C8"/>
    <mergeCell ref="C9:C13"/>
    <mergeCell ref="A1:H1"/>
    <mergeCell ref="A2:A3"/>
    <mergeCell ref="B2:B3"/>
    <mergeCell ref="D2:D3"/>
    <mergeCell ref="E2:F2"/>
    <mergeCell ref="G2:G3"/>
    <mergeCell ref="H2:H3"/>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531177-26A4-4567-AA84-CD13BFE8E631}">
  <sheetPr filterMode="1"/>
  <dimension ref="A1:S71"/>
  <sheetViews>
    <sheetView topLeftCell="D62" zoomScale="80" zoomScaleNormal="80" workbookViewId="0">
      <selection activeCell="M69" sqref="M69"/>
    </sheetView>
  </sheetViews>
  <sheetFormatPr defaultColWidth="10" defaultRowHeight="14.5"/>
  <cols>
    <col min="1" max="1" width="7.90625" style="61" customWidth="1"/>
    <col min="2" max="2" width="13.90625" style="65" customWidth="1"/>
    <col min="3" max="3" width="14.08984375" style="70" customWidth="1"/>
    <col min="4" max="4" width="18.453125" style="68" customWidth="1"/>
    <col min="5" max="5" width="18.36328125" style="68" customWidth="1"/>
    <col min="6" max="7" width="9.08984375" style="61" customWidth="1"/>
    <col min="8" max="9" width="10.08984375" style="61" customWidth="1"/>
    <col min="10" max="10" width="12.08984375" style="63" customWidth="1"/>
    <col min="11" max="12" width="14.08984375" style="63" customWidth="1"/>
    <col min="13" max="17" width="14.90625" style="63" customWidth="1"/>
    <col min="18" max="18" width="20.453125" style="68" customWidth="1"/>
    <col min="19" max="16384" width="10" style="61"/>
  </cols>
  <sheetData>
    <row r="1" spans="1:19" ht="58.5" customHeight="1">
      <c r="A1" s="531" t="s">
        <v>348</v>
      </c>
      <c r="B1" s="531"/>
      <c r="C1" s="531"/>
      <c r="D1" s="532"/>
      <c r="E1" s="532"/>
      <c r="F1" s="531"/>
      <c r="G1" s="531"/>
      <c r="H1" s="531"/>
      <c r="I1" s="531"/>
      <c r="J1" s="531"/>
      <c r="K1" s="531"/>
      <c r="L1" s="531"/>
      <c r="M1" s="531"/>
      <c r="N1" s="531"/>
      <c r="O1" s="531"/>
      <c r="P1" s="531"/>
      <c r="Q1" s="531"/>
      <c r="R1" s="532"/>
    </row>
    <row r="2" spans="1:19" ht="22" customHeight="1">
      <c r="A2" s="533" t="s">
        <v>107</v>
      </c>
      <c r="B2" s="536" t="s">
        <v>108</v>
      </c>
      <c r="C2" s="539" t="s">
        <v>109</v>
      </c>
      <c r="D2" s="542" t="s">
        <v>139</v>
      </c>
      <c r="E2" s="542" t="s">
        <v>140</v>
      </c>
      <c r="F2" s="545" t="s">
        <v>109</v>
      </c>
      <c r="G2" s="546"/>
      <c r="H2" s="547"/>
      <c r="I2" s="542" t="s">
        <v>349</v>
      </c>
      <c r="J2" s="542" t="s">
        <v>350</v>
      </c>
      <c r="K2" s="557" t="s">
        <v>351</v>
      </c>
      <c r="L2" s="557" t="s">
        <v>352</v>
      </c>
      <c r="M2" s="557" t="s">
        <v>353</v>
      </c>
      <c r="N2" s="557" t="s">
        <v>354</v>
      </c>
      <c r="O2" s="557" t="s">
        <v>355</v>
      </c>
      <c r="P2" s="557" t="s">
        <v>356</v>
      </c>
      <c r="Q2" s="223"/>
      <c r="R2" s="542" t="s">
        <v>7</v>
      </c>
    </row>
    <row r="3" spans="1:19" ht="22" customHeight="1">
      <c r="A3" s="534"/>
      <c r="B3" s="537"/>
      <c r="C3" s="540"/>
      <c r="D3" s="543"/>
      <c r="E3" s="543"/>
      <c r="F3" s="548"/>
      <c r="G3" s="549"/>
      <c r="H3" s="550"/>
      <c r="I3" s="543"/>
      <c r="J3" s="543"/>
      <c r="K3" s="558"/>
      <c r="L3" s="558"/>
      <c r="M3" s="558"/>
      <c r="N3" s="558"/>
      <c r="O3" s="558"/>
      <c r="P3" s="558"/>
      <c r="Q3" s="224"/>
      <c r="R3" s="543"/>
    </row>
    <row r="4" spans="1:19" ht="28" customHeight="1">
      <c r="A4" s="535"/>
      <c r="B4" s="538"/>
      <c r="C4" s="541"/>
      <c r="D4" s="544"/>
      <c r="E4" s="544"/>
      <c r="F4" s="94" t="s">
        <v>143</v>
      </c>
      <c r="G4" s="94" t="s">
        <v>144</v>
      </c>
      <c r="H4" s="40" t="s">
        <v>145</v>
      </c>
      <c r="I4" s="544"/>
      <c r="J4" s="544"/>
      <c r="K4" s="559"/>
      <c r="L4" s="559"/>
      <c r="M4" s="559"/>
      <c r="N4" s="559"/>
      <c r="O4" s="559"/>
      <c r="P4" s="559"/>
      <c r="Q4" s="225"/>
      <c r="R4" s="544"/>
    </row>
    <row r="5" spans="1:19" s="62" customFormat="1" ht="48.65" hidden="1" customHeight="1">
      <c r="A5" s="206">
        <v>1</v>
      </c>
      <c r="B5" s="39" t="s">
        <v>116</v>
      </c>
      <c r="C5" s="202">
        <v>262.89999999999998</v>
      </c>
      <c r="D5" s="39" t="s">
        <v>146</v>
      </c>
      <c r="E5" s="39" t="s">
        <v>357</v>
      </c>
      <c r="F5" s="203">
        <v>262.89999999999998</v>
      </c>
      <c r="G5" s="203">
        <v>263.14999999999998</v>
      </c>
      <c r="H5" s="204">
        <f t="shared" ref="H5:H27" si="0">(G5-F5)*1000</f>
        <v>250</v>
      </c>
      <c r="I5" s="204">
        <v>8</v>
      </c>
      <c r="J5" s="205">
        <v>0</v>
      </c>
      <c r="K5" s="214">
        <f>I5/9</f>
        <v>0.88888888888888884</v>
      </c>
      <c r="L5" s="214">
        <v>1</v>
      </c>
      <c r="M5" s="214">
        <f>J5</f>
        <v>0</v>
      </c>
      <c r="N5" s="214">
        <f>M5</f>
        <v>0</v>
      </c>
      <c r="O5" s="214"/>
      <c r="P5" s="214"/>
      <c r="Q5" s="214"/>
      <c r="R5" s="207"/>
      <c r="S5" s="62" t="s">
        <v>701</v>
      </c>
    </row>
    <row r="6" spans="1:19" s="62" customFormat="1" ht="48.65" hidden="1" customHeight="1">
      <c r="A6" s="206">
        <v>2</v>
      </c>
      <c r="B6" s="39" t="s">
        <v>115</v>
      </c>
      <c r="C6" s="202">
        <v>266.62</v>
      </c>
      <c r="D6" s="39" t="s">
        <v>247</v>
      </c>
      <c r="E6" s="39" t="s">
        <v>358</v>
      </c>
      <c r="F6" s="202">
        <v>266.62</v>
      </c>
      <c r="G6" s="203">
        <v>266.82</v>
      </c>
      <c r="H6" s="204">
        <f t="shared" si="0"/>
        <v>199.99999999998863</v>
      </c>
      <c r="I6" s="204">
        <v>0</v>
      </c>
      <c r="J6" s="205">
        <v>4</v>
      </c>
      <c r="K6" s="214">
        <f t="shared" ref="K6:K63" si="1">I6/9</f>
        <v>0</v>
      </c>
      <c r="L6" s="214">
        <v>1</v>
      </c>
      <c r="M6" s="214">
        <f t="shared" ref="M6:M63" si="2">J6</f>
        <v>4</v>
      </c>
      <c r="N6" s="214">
        <v>1</v>
      </c>
      <c r="O6" s="214"/>
      <c r="P6" s="214"/>
      <c r="Q6" s="214"/>
      <c r="R6" s="207"/>
    </row>
    <row r="7" spans="1:19" s="62" customFormat="1" ht="48.65" hidden="1" customHeight="1">
      <c r="A7" s="206">
        <v>3</v>
      </c>
      <c r="B7" s="39" t="s">
        <v>148</v>
      </c>
      <c r="C7" s="202">
        <v>266.98</v>
      </c>
      <c r="D7" s="39" t="s">
        <v>148</v>
      </c>
      <c r="E7" s="39" t="s">
        <v>128</v>
      </c>
      <c r="F7" s="203">
        <v>266.82</v>
      </c>
      <c r="G7" s="203">
        <v>266.98</v>
      </c>
      <c r="H7" s="204">
        <f t="shared" si="0"/>
        <v>160.00000000002501</v>
      </c>
      <c r="I7" s="204">
        <v>0</v>
      </c>
      <c r="J7" s="205">
        <v>4</v>
      </c>
      <c r="K7" s="214">
        <f t="shared" si="1"/>
        <v>0</v>
      </c>
      <c r="L7" s="214">
        <v>1</v>
      </c>
      <c r="M7" s="214">
        <f t="shared" si="2"/>
        <v>4</v>
      </c>
      <c r="N7" s="214">
        <v>1</v>
      </c>
      <c r="O7" s="214"/>
      <c r="P7" s="214"/>
      <c r="Q7" s="214"/>
      <c r="R7" s="207"/>
    </row>
    <row r="8" spans="1:19" s="62" customFormat="1" ht="48.65" hidden="1" customHeight="1">
      <c r="A8" s="206">
        <v>4</v>
      </c>
      <c r="B8" s="39" t="s">
        <v>115</v>
      </c>
      <c r="C8" s="202">
        <v>267.16000000000003</v>
      </c>
      <c r="D8" s="39" t="s">
        <v>248</v>
      </c>
      <c r="E8" s="39" t="s">
        <v>358</v>
      </c>
      <c r="F8" s="203">
        <v>267.10000000000002</v>
      </c>
      <c r="G8" s="203">
        <v>267.29000000000002</v>
      </c>
      <c r="H8" s="204">
        <f t="shared" si="0"/>
        <v>189.99999999999773</v>
      </c>
      <c r="I8" s="204">
        <v>0</v>
      </c>
      <c r="J8" s="205">
        <v>4</v>
      </c>
      <c r="K8" s="214">
        <f t="shared" si="1"/>
        <v>0</v>
      </c>
      <c r="L8" s="214">
        <v>1</v>
      </c>
      <c r="M8" s="214">
        <f t="shared" si="2"/>
        <v>4</v>
      </c>
      <c r="N8" s="214">
        <v>1</v>
      </c>
      <c r="O8" s="214"/>
      <c r="P8" s="214"/>
      <c r="Q8" s="214"/>
      <c r="R8" s="207"/>
    </row>
    <row r="9" spans="1:19" s="62" customFormat="1" ht="48.65" hidden="1" customHeight="1">
      <c r="A9" s="206">
        <v>5</v>
      </c>
      <c r="B9" s="39" t="s">
        <v>115</v>
      </c>
      <c r="C9" s="202">
        <v>268.14999999999998</v>
      </c>
      <c r="D9" s="39" t="s">
        <v>261</v>
      </c>
      <c r="E9" s="39" t="s">
        <v>359</v>
      </c>
      <c r="F9" s="203">
        <v>268.14999999999998</v>
      </c>
      <c r="G9" s="203">
        <v>268.14999999999998</v>
      </c>
      <c r="H9" s="204">
        <f t="shared" si="0"/>
        <v>0</v>
      </c>
      <c r="I9" s="204">
        <v>0</v>
      </c>
      <c r="J9" s="205">
        <v>1</v>
      </c>
      <c r="K9" s="214">
        <f t="shared" si="1"/>
        <v>0</v>
      </c>
      <c r="L9" s="214">
        <v>1</v>
      </c>
      <c r="M9" s="214">
        <f t="shared" si="2"/>
        <v>1</v>
      </c>
      <c r="N9" s="214">
        <f t="shared" ref="N9:N63" si="3">M9</f>
        <v>1</v>
      </c>
      <c r="O9" s="214"/>
      <c r="P9" s="214"/>
      <c r="Q9" s="214"/>
      <c r="R9" s="207"/>
    </row>
    <row r="10" spans="1:19" s="62" customFormat="1" ht="48.65" customHeight="1">
      <c r="A10" s="206">
        <v>6</v>
      </c>
      <c r="B10" s="39" t="s">
        <v>117</v>
      </c>
      <c r="C10" s="202">
        <v>270</v>
      </c>
      <c r="D10" s="39" t="s">
        <v>149</v>
      </c>
      <c r="E10" s="39" t="s">
        <v>360</v>
      </c>
      <c r="F10" s="203">
        <v>269.7</v>
      </c>
      <c r="G10" s="203">
        <v>270.35000000000002</v>
      </c>
      <c r="H10" s="204">
        <f t="shared" si="0"/>
        <v>650.00000000003411</v>
      </c>
      <c r="I10" s="204">
        <v>26</v>
      </c>
      <c r="J10" s="205">
        <v>2</v>
      </c>
      <c r="K10" s="214">
        <f t="shared" si="1"/>
        <v>2.8888888888888888</v>
      </c>
      <c r="L10" s="214">
        <v>2</v>
      </c>
      <c r="M10" s="214">
        <f t="shared" si="2"/>
        <v>2</v>
      </c>
      <c r="N10" s="214">
        <f t="shared" si="3"/>
        <v>2</v>
      </c>
      <c r="O10" s="214">
        <f>(I10+1)*25</f>
        <v>675</v>
      </c>
      <c r="P10" s="214">
        <v>40</v>
      </c>
      <c r="Q10" s="214"/>
      <c r="R10" s="207"/>
    </row>
    <row r="11" spans="1:19" s="62" customFormat="1" ht="48.65" hidden="1" customHeight="1">
      <c r="A11" s="206">
        <v>7</v>
      </c>
      <c r="B11" s="39" t="s">
        <v>115</v>
      </c>
      <c r="C11" s="202">
        <v>272.5</v>
      </c>
      <c r="D11" s="39" t="s">
        <v>361</v>
      </c>
      <c r="E11" s="39" t="s">
        <v>359</v>
      </c>
      <c r="F11" s="203">
        <v>272.52</v>
      </c>
      <c r="G11" s="203">
        <v>272.52</v>
      </c>
      <c r="H11" s="204">
        <f t="shared" si="0"/>
        <v>0</v>
      </c>
      <c r="I11" s="204">
        <v>0</v>
      </c>
      <c r="J11" s="205">
        <v>1</v>
      </c>
      <c r="K11" s="214">
        <f t="shared" si="1"/>
        <v>0</v>
      </c>
      <c r="L11" s="214">
        <v>1</v>
      </c>
      <c r="M11" s="214">
        <f t="shared" si="2"/>
        <v>1</v>
      </c>
      <c r="N11" s="214">
        <f t="shared" si="3"/>
        <v>1</v>
      </c>
      <c r="O11" s="214"/>
      <c r="P11" s="214"/>
      <c r="Q11" s="214"/>
      <c r="R11" s="207"/>
    </row>
    <row r="12" spans="1:19" s="62" customFormat="1" ht="67.5" customHeight="1">
      <c r="A12" s="206">
        <v>8</v>
      </c>
      <c r="B12" s="39" t="s">
        <v>117</v>
      </c>
      <c r="C12" s="202">
        <v>274.17</v>
      </c>
      <c r="D12" s="39" t="s">
        <v>150</v>
      </c>
      <c r="E12" s="39" t="s">
        <v>360</v>
      </c>
      <c r="F12" s="203">
        <v>273.7</v>
      </c>
      <c r="G12" s="203">
        <v>274.45</v>
      </c>
      <c r="H12" s="204">
        <f t="shared" si="0"/>
        <v>750</v>
      </c>
      <c r="I12" s="204">
        <v>28</v>
      </c>
      <c r="J12" s="205">
        <v>1</v>
      </c>
      <c r="K12" s="214">
        <f t="shared" si="1"/>
        <v>3.1111111111111112</v>
      </c>
      <c r="L12" s="214">
        <v>2</v>
      </c>
      <c r="M12" s="214">
        <f t="shared" si="2"/>
        <v>1</v>
      </c>
      <c r="N12" s="214">
        <f t="shared" si="3"/>
        <v>1</v>
      </c>
      <c r="O12" s="214">
        <f t="shared" ref="O12:O16" si="4">(I12+1)*25</f>
        <v>725</v>
      </c>
      <c r="P12" s="214">
        <f t="shared" ref="P12:P16" si="5">L12*25</f>
        <v>50</v>
      </c>
      <c r="Q12" s="214"/>
      <c r="R12" s="207"/>
    </row>
    <row r="13" spans="1:19" s="62" customFormat="1" ht="48.65" customHeight="1">
      <c r="A13" s="206">
        <v>9</v>
      </c>
      <c r="B13" s="39" t="s">
        <v>117</v>
      </c>
      <c r="C13" s="202">
        <v>277.66000000000003</v>
      </c>
      <c r="D13" s="39" t="s">
        <v>151</v>
      </c>
      <c r="E13" s="39" t="s">
        <v>360</v>
      </c>
      <c r="F13" s="203">
        <v>277.3</v>
      </c>
      <c r="G13" s="203">
        <v>278.10000000000002</v>
      </c>
      <c r="H13" s="204">
        <f t="shared" si="0"/>
        <v>800.00000000001137</v>
      </c>
      <c r="I13" s="204">
        <v>28</v>
      </c>
      <c r="J13" s="205">
        <v>2</v>
      </c>
      <c r="K13" s="214">
        <f t="shared" si="1"/>
        <v>3.1111111111111112</v>
      </c>
      <c r="L13" s="214">
        <v>2</v>
      </c>
      <c r="M13" s="214">
        <f t="shared" si="2"/>
        <v>2</v>
      </c>
      <c r="N13" s="214">
        <f t="shared" si="3"/>
        <v>2</v>
      </c>
      <c r="O13" s="214">
        <f t="shared" si="4"/>
        <v>725</v>
      </c>
      <c r="P13" s="214">
        <v>40</v>
      </c>
      <c r="Q13" s="214"/>
      <c r="R13" s="207"/>
    </row>
    <row r="14" spans="1:19" s="62" customFormat="1" ht="48.65" customHeight="1">
      <c r="A14" s="206">
        <v>10</v>
      </c>
      <c r="B14" s="39" t="s">
        <v>117</v>
      </c>
      <c r="C14" s="202">
        <v>282.38</v>
      </c>
      <c r="D14" s="39" t="s">
        <v>362</v>
      </c>
      <c r="E14" s="39" t="s">
        <v>360</v>
      </c>
      <c r="F14" s="203">
        <v>282</v>
      </c>
      <c r="G14" s="203">
        <v>282.8</v>
      </c>
      <c r="H14" s="204">
        <f t="shared" si="0"/>
        <v>800.00000000001137</v>
      </c>
      <c r="I14" s="204">
        <v>29</v>
      </c>
      <c r="J14" s="205">
        <v>2</v>
      </c>
      <c r="K14" s="214">
        <f t="shared" si="1"/>
        <v>3.2222222222222223</v>
      </c>
      <c r="L14" s="214">
        <v>2</v>
      </c>
      <c r="M14" s="214">
        <f t="shared" si="2"/>
        <v>2</v>
      </c>
      <c r="N14" s="214">
        <f t="shared" si="3"/>
        <v>2</v>
      </c>
      <c r="O14" s="214">
        <f t="shared" si="4"/>
        <v>750</v>
      </c>
      <c r="P14" s="214">
        <f t="shared" si="5"/>
        <v>50</v>
      </c>
      <c r="Q14" s="214"/>
      <c r="R14" s="207"/>
    </row>
    <row r="15" spans="1:19" s="62" customFormat="1" ht="48.65" customHeight="1">
      <c r="A15" s="206">
        <v>11</v>
      </c>
      <c r="B15" s="39" t="s">
        <v>117</v>
      </c>
      <c r="C15" s="202">
        <v>288.2</v>
      </c>
      <c r="D15" s="39" t="s">
        <v>153</v>
      </c>
      <c r="E15" s="39" t="s">
        <v>360</v>
      </c>
      <c r="F15" s="203">
        <v>287.85000000000002</v>
      </c>
      <c r="G15" s="203">
        <v>288.64999999999998</v>
      </c>
      <c r="H15" s="204">
        <f t="shared" si="0"/>
        <v>799.99999999995453</v>
      </c>
      <c r="I15" s="204">
        <v>29</v>
      </c>
      <c r="J15" s="205">
        <v>2</v>
      </c>
      <c r="K15" s="214">
        <f t="shared" si="1"/>
        <v>3.2222222222222223</v>
      </c>
      <c r="L15" s="214">
        <v>2</v>
      </c>
      <c r="M15" s="214">
        <f t="shared" si="2"/>
        <v>2</v>
      </c>
      <c r="N15" s="214">
        <f t="shared" si="3"/>
        <v>2</v>
      </c>
      <c r="O15" s="214">
        <f t="shared" si="4"/>
        <v>750</v>
      </c>
      <c r="P15" s="214">
        <v>40</v>
      </c>
      <c r="Q15" s="214"/>
      <c r="R15" s="207"/>
    </row>
    <row r="16" spans="1:19" s="62" customFormat="1" ht="48.65" customHeight="1">
      <c r="A16" s="206">
        <v>12</v>
      </c>
      <c r="B16" s="39" t="s">
        <v>117</v>
      </c>
      <c r="C16" s="202">
        <v>289.12</v>
      </c>
      <c r="D16" s="39" t="s">
        <v>154</v>
      </c>
      <c r="E16" s="39" t="s">
        <v>360</v>
      </c>
      <c r="F16" s="203">
        <v>288.89999999999998</v>
      </c>
      <c r="G16" s="203">
        <v>289.5</v>
      </c>
      <c r="H16" s="204">
        <f t="shared" si="0"/>
        <v>600.00000000002274</v>
      </c>
      <c r="I16" s="204">
        <v>22</v>
      </c>
      <c r="J16" s="205">
        <v>0</v>
      </c>
      <c r="K16" s="214">
        <f t="shared" si="1"/>
        <v>2.4444444444444446</v>
      </c>
      <c r="L16" s="214">
        <v>2</v>
      </c>
      <c r="M16" s="214">
        <f t="shared" si="2"/>
        <v>0</v>
      </c>
      <c r="N16" s="214">
        <f t="shared" si="3"/>
        <v>0</v>
      </c>
      <c r="O16" s="214">
        <f t="shared" si="4"/>
        <v>575</v>
      </c>
      <c r="P16" s="214">
        <f t="shared" si="5"/>
        <v>50</v>
      </c>
      <c r="Q16" s="214"/>
      <c r="R16" s="207"/>
    </row>
    <row r="17" spans="1:18" s="62" customFormat="1" ht="48.65" hidden="1" customHeight="1">
      <c r="A17" s="206">
        <v>13</v>
      </c>
      <c r="B17" s="39" t="s">
        <v>116</v>
      </c>
      <c r="C17" s="202">
        <v>290.60000000000002</v>
      </c>
      <c r="D17" s="39" t="s">
        <v>155</v>
      </c>
      <c r="E17" s="39" t="s">
        <v>363</v>
      </c>
      <c r="F17" s="203">
        <v>290.05</v>
      </c>
      <c r="G17" s="203">
        <v>291.35000000000002</v>
      </c>
      <c r="H17" s="204">
        <f t="shared" si="0"/>
        <v>1300.0000000000114</v>
      </c>
      <c r="I17" s="211">
        <v>166</v>
      </c>
      <c r="J17" s="205">
        <v>0</v>
      </c>
      <c r="K17" s="214">
        <f>I17/15</f>
        <v>11.066666666666666</v>
      </c>
      <c r="L17" s="214">
        <v>1</v>
      </c>
      <c r="M17" s="214">
        <f t="shared" si="2"/>
        <v>0</v>
      </c>
      <c r="N17" s="214">
        <f t="shared" si="3"/>
        <v>0</v>
      </c>
      <c r="O17" s="214"/>
      <c r="P17" s="214"/>
      <c r="Q17" s="214"/>
      <c r="R17" s="207"/>
    </row>
    <row r="18" spans="1:18" s="69" customFormat="1" ht="48.65" customHeight="1">
      <c r="A18" s="206">
        <v>14</v>
      </c>
      <c r="B18" s="39" t="s">
        <v>117</v>
      </c>
      <c r="C18" s="202">
        <v>295.37</v>
      </c>
      <c r="D18" s="39" t="s">
        <v>364</v>
      </c>
      <c r="E18" s="39" t="s">
        <v>360</v>
      </c>
      <c r="F18" s="203">
        <v>295</v>
      </c>
      <c r="G18" s="203">
        <v>295.73</v>
      </c>
      <c r="H18" s="204">
        <f t="shared" si="0"/>
        <v>730.00000000001819</v>
      </c>
      <c r="I18" s="204">
        <v>60</v>
      </c>
      <c r="J18" s="205">
        <v>2</v>
      </c>
      <c r="K18" s="214">
        <f>I18/11</f>
        <v>5.4545454545454541</v>
      </c>
      <c r="L18" s="214">
        <v>2</v>
      </c>
      <c r="M18" s="214">
        <f t="shared" si="2"/>
        <v>2</v>
      </c>
      <c r="N18" s="214">
        <f t="shared" si="3"/>
        <v>2</v>
      </c>
      <c r="O18" s="214">
        <f t="shared" ref="O18:O20" si="6">(I18+1)*25</f>
        <v>1525</v>
      </c>
      <c r="P18" s="214">
        <f t="shared" ref="P18:P20" si="7">L18*25</f>
        <v>50</v>
      </c>
      <c r="Q18" s="214"/>
      <c r="R18" s="207"/>
    </row>
    <row r="19" spans="1:18" s="62" customFormat="1" ht="48.65" customHeight="1">
      <c r="A19" s="206">
        <v>15</v>
      </c>
      <c r="B19" s="39" t="s">
        <v>117</v>
      </c>
      <c r="C19" s="202">
        <v>303.64999999999998</v>
      </c>
      <c r="D19" s="39" t="s">
        <v>158</v>
      </c>
      <c r="E19" s="39" t="s">
        <v>360</v>
      </c>
      <c r="F19" s="203">
        <v>303.25</v>
      </c>
      <c r="G19" s="203">
        <v>303.95</v>
      </c>
      <c r="H19" s="204">
        <f t="shared" si="0"/>
        <v>699.99999999998863</v>
      </c>
      <c r="I19" s="204">
        <v>26</v>
      </c>
      <c r="J19" s="205">
        <v>1</v>
      </c>
      <c r="K19" s="214">
        <f t="shared" si="1"/>
        <v>2.8888888888888888</v>
      </c>
      <c r="L19" s="214">
        <v>2</v>
      </c>
      <c r="M19" s="214">
        <f t="shared" si="2"/>
        <v>1</v>
      </c>
      <c r="N19" s="214">
        <f t="shared" si="3"/>
        <v>1</v>
      </c>
      <c r="O19" s="214">
        <f t="shared" si="6"/>
        <v>675</v>
      </c>
      <c r="P19" s="214">
        <f t="shared" si="7"/>
        <v>50</v>
      </c>
      <c r="Q19" s="214"/>
      <c r="R19" s="207"/>
    </row>
    <row r="20" spans="1:18" s="62" customFormat="1" ht="48.65" customHeight="1">
      <c r="A20" s="206">
        <v>16</v>
      </c>
      <c r="B20" s="39" t="s">
        <v>117</v>
      </c>
      <c r="C20" s="202">
        <v>305.41000000000003</v>
      </c>
      <c r="D20" s="39" t="s">
        <v>365</v>
      </c>
      <c r="E20" s="39" t="s">
        <v>360</v>
      </c>
      <c r="F20" s="203">
        <v>305.05</v>
      </c>
      <c r="G20" s="203">
        <v>305.89999999999998</v>
      </c>
      <c r="H20" s="204">
        <f t="shared" si="0"/>
        <v>849.99999999996589</v>
      </c>
      <c r="I20" s="204">
        <v>74</v>
      </c>
      <c r="J20" s="205">
        <v>2</v>
      </c>
      <c r="K20" s="214">
        <f>I20/11</f>
        <v>6.7272727272727275</v>
      </c>
      <c r="L20" s="214">
        <v>2</v>
      </c>
      <c r="M20" s="214">
        <f t="shared" si="2"/>
        <v>2</v>
      </c>
      <c r="N20" s="214">
        <f t="shared" si="3"/>
        <v>2</v>
      </c>
      <c r="O20" s="214">
        <f t="shared" si="6"/>
        <v>1875</v>
      </c>
      <c r="P20" s="214">
        <f t="shared" si="7"/>
        <v>50</v>
      </c>
      <c r="Q20" s="214"/>
      <c r="R20" s="39"/>
    </row>
    <row r="21" spans="1:18" s="62" customFormat="1" ht="48.65" hidden="1" customHeight="1">
      <c r="A21" s="206">
        <v>17</v>
      </c>
      <c r="B21" s="39" t="s">
        <v>116</v>
      </c>
      <c r="C21" s="202">
        <v>306.10000000000002</v>
      </c>
      <c r="D21" s="39" t="s">
        <v>161</v>
      </c>
      <c r="E21" s="39" t="s">
        <v>357</v>
      </c>
      <c r="F21" s="203">
        <v>306.14999999999998</v>
      </c>
      <c r="G21" s="203">
        <v>306.3</v>
      </c>
      <c r="H21" s="204">
        <f t="shared" si="0"/>
        <v>150.00000000003411</v>
      </c>
      <c r="I21" s="204">
        <v>8</v>
      </c>
      <c r="J21" s="205">
        <v>0</v>
      </c>
      <c r="K21" s="214">
        <f t="shared" si="1"/>
        <v>0.88888888888888884</v>
      </c>
      <c r="L21" s="214">
        <v>1</v>
      </c>
      <c r="M21" s="214">
        <f t="shared" si="2"/>
        <v>0</v>
      </c>
      <c r="N21" s="214">
        <f t="shared" si="3"/>
        <v>0</v>
      </c>
      <c r="O21" s="214"/>
      <c r="P21" s="214"/>
      <c r="Q21" s="214"/>
      <c r="R21" s="207"/>
    </row>
    <row r="22" spans="1:18" s="62" customFormat="1" ht="48.65" hidden="1" customHeight="1">
      <c r="A22" s="206">
        <v>18</v>
      </c>
      <c r="B22" s="39" t="s">
        <v>115</v>
      </c>
      <c r="C22" s="202">
        <v>307</v>
      </c>
      <c r="D22" s="39"/>
      <c r="E22" s="39" t="s">
        <v>359</v>
      </c>
      <c r="F22" s="202">
        <v>307</v>
      </c>
      <c r="G22" s="202">
        <v>307</v>
      </c>
      <c r="H22" s="204">
        <f t="shared" si="0"/>
        <v>0</v>
      </c>
      <c r="I22" s="204">
        <v>0</v>
      </c>
      <c r="J22" s="205">
        <v>1</v>
      </c>
      <c r="K22" s="214">
        <f t="shared" si="1"/>
        <v>0</v>
      </c>
      <c r="L22" s="214">
        <v>1</v>
      </c>
      <c r="M22" s="214">
        <f t="shared" si="2"/>
        <v>1</v>
      </c>
      <c r="N22" s="214">
        <f t="shared" si="3"/>
        <v>1</v>
      </c>
      <c r="O22" s="214"/>
      <c r="P22" s="214"/>
      <c r="Q22" s="214"/>
      <c r="R22" s="207"/>
    </row>
    <row r="23" spans="1:18" s="62" customFormat="1" ht="48.65" hidden="1" customHeight="1">
      <c r="A23" s="206">
        <v>19</v>
      </c>
      <c r="B23" s="39" t="s">
        <v>116</v>
      </c>
      <c r="C23" s="208">
        <v>314.64</v>
      </c>
      <c r="D23" s="39" t="s">
        <v>113</v>
      </c>
      <c r="E23" s="39" t="s">
        <v>360</v>
      </c>
      <c r="F23" s="203">
        <v>314.3</v>
      </c>
      <c r="G23" s="203">
        <v>314.89999999999998</v>
      </c>
      <c r="H23" s="204">
        <f t="shared" si="0"/>
        <v>599.99999999996589</v>
      </c>
      <c r="I23" s="204">
        <v>36</v>
      </c>
      <c r="J23" s="205">
        <v>0</v>
      </c>
      <c r="K23" s="214">
        <f t="shared" si="1"/>
        <v>4</v>
      </c>
      <c r="L23" s="214">
        <v>1</v>
      </c>
      <c r="M23" s="214">
        <f t="shared" si="2"/>
        <v>0</v>
      </c>
      <c r="N23" s="214">
        <f t="shared" si="3"/>
        <v>0</v>
      </c>
      <c r="O23" s="214"/>
      <c r="P23" s="214"/>
      <c r="Q23" s="214"/>
      <c r="R23" s="207"/>
    </row>
    <row r="24" spans="1:18" s="62" customFormat="1" ht="48.65" customHeight="1">
      <c r="A24" s="206">
        <v>20</v>
      </c>
      <c r="B24" s="39" t="s">
        <v>117</v>
      </c>
      <c r="C24" s="202">
        <v>315.75</v>
      </c>
      <c r="D24" s="39" t="s">
        <v>162</v>
      </c>
      <c r="E24" s="39" t="s">
        <v>360</v>
      </c>
      <c r="F24" s="203">
        <v>315.35000000000002</v>
      </c>
      <c r="G24" s="203">
        <v>316</v>
      </c>
      <c r="H24" s="204">
        <f t="shared" si="0"/>
        <v>649.99999999997726</v>
      </c>
      <c r="I24" s="204">
        <v>58</v>
      </c>
      <c r="J24" s="205">
        <v>2</v>
      </c>
      <c r="K24" s="214">
        <f t="shared" si="1"/>
        <v>6.4444444444444446</v>
      </c>
      <c r="L24" s="214">
        <v>2</v>
      </c>
      <c r="M24" s="214">
        <f t="shared" si="2"/>
        <v>2</v>
      </c>
      <c r="N24" s="214">
        <f t="shared" si="3"/>
        <v>2</v>
      </c>
      <c r="O24" s="214">
        <f>(I24+1)*25</f>
        <v>1475</v>
      </c>
      <c r="P24" s="214">
        <f>L24*25</f>
        <v>50</v>
      </c>
      <c r="Q24" s="214"/>
      <c r="R24" s="39"/>
    </row>
    <row r="25" spans="1:18" s="62" customFormat="1" ht="48.65" hidden="1" customHeight="1">
      <c r="A25" s="206">
        <v>21</v>
      </c>
      <c r="B25" s="39" t="s">
        <v>115</v>
      </c>
      <c r="C25" s="202">
        <v>317.42</v>
      </c>
      <c r="D25" s="39" t="s">
        <v>263</v>
      </c>
      <c r="E25" s="39" t="s">
        <v>366</v>
      </c>
      <c r="F25" s="202">
        <v>317.42</v>
      </c>
      <c r="G25" s="202">
        <v>317.42</v>
      </c>
      <c r="H25" s="204">
        <f t="shared" si="0"/>
        <v>0</v>
      </c>
      <c r="I25" s="204">
        <v>0</v>
      </c>
      <c r="J25" s="205">
        <v>1</v>
      </c>
      <c r="K25" s="214">
        <f t="shared" si="1"/>
        <v>0</v>
      </c>
      <c r="L25" s="214">
        <v>1</v>
      </c>
      <c r="M25" s="214">
        <f t="shared" si="2"/>
        <v>1</v>
      </c>
      <c r="N25" s="214">
        <f t="shared" si="3"/>
        <v>1</v>
      </c>
      <c r="O25" s="214"/>
      <c r="P25" s="214"/>
      <c r="Q25" s="214"/>
      <c r="R25" s="207"/>
    </row>
    <row r="26" spans="1:18" s="62" customFormat="1" ht="48.65" customHeight="1">
      <c r="A26" s="206">
        <v>22</v>
      </c>
      <c r="B26" s="39" t="s">
        <v>117</v>
      </c>
      <c r="C26" s="202">
        <v>325.58</v>
      </c>
      <c r="D26" s="39" t="s">
        <v>367</v>
      </c>
      <c r="E26" s="39" t="s">
        <v>360</v>
      </c>
      <c r="F26" s="203">
        <v>325.10000000000002</v>
      </c>
      <c r="G26" s="203">
        <v>326</v>
      </c>
      <c r="H26" s="204">
        <f t="shared" si="0"/>
        <v>899.99999999997726</v>
      </c>
      <c r="I26" s="204">
        <v>62</v>
      </c>
      <c r="J26" s="205">
        <v>2</v>
      </c>
      <c r="K26" s="214">
        <f>I26/11</f>
        <v>5.6363636363636367</v>
      </c>
      <c r="L26" s="214">
        <v>2</v>
      </c>
      <c r="M26" s="214">
        <f t="shared" si="2"/>
        <v>2</v>
      </c>
      <c r="N26" s="214">
        <f t="shared" si="3"/>
        <v>2</v>
      </c>
      <c r="O26" s="214">
        <f t="shared" ref="O26:O27" si="8">(I26+1)*25</f>
        <v>1575</v>
      </c>
      <c r="P26" s="214">
        <f t="shared" ref="P26" si="9">L26*25</f>
        <v>50</v>
      </c>
      <c r="Q26" s="214"/>
      <c r="R26" s="207"/>
    </row>
    <row r="27" spans="1:18" s="62" customFormat="1" ht="48.65" customHeight="1">
      <c r="A27" s="206">
        <v>23</v>
      </c>
      <c r="B27" s="39" t="s">
        <v>117</v>
      </c>
      <c r="C27" s="202">
        <v>329.56</v>
      </c>
      <c r="D27" s="39" t="s">
        <v>368</v>
      </c>
      <c r="E27" s="39" t="s">
        <v>360</v>
      </c>
      <c r="F27" s="203">
        <v>329.1</v>
      </c>
      <c r="G27" s="203">
        <v>330</v>
      </c>
      <c r="H27" s="204">
        <f t="shared" si="0"/>
        <v>899.99999999997726</v>
      </c>
      <c r="I27" s="204">
        <v>69</v>
      </c>
      <c r="J27" s="205">
        <v>2</v>
      </c>
      <c r="K27" s="214">
        <f>I27/11</f>
        <v>6.2727272727272725</v>
      </c>
      <c r="L27" s="214">
        <v>2</v>
      </c>
      <c r="M27" s="214">
        <f t="shared" si="2"/>
        <v>2</v>
      </c>
      <c r="N27" s="214">
        <f t="shared" si="3"/>
        <v>2</v>
      </c>
      <c r="O27" s="214">
        <f t="shared" si="8"/>
        <v>1750</v>
      </c>
      <c r="P27" s="214">
        <v>40</v>
      </c>
      <c r="Q27" s="214"/>
      <c r="R27" s="207"/>
    </row>
    <row r="28" spans="1:18" s="213" customFormat="1" ht="48.65" hidden="1" customHeight="1">
      <c r="A28" s="206">
        <v>24</v>
      </c>
      <c r="B28" s="209" t="s">
        <v>115</v>
      </c>
      <c r="C28" s="210">
        <v>331.7</v>
      </c>
      <c r="D28" s="39" t="s">
        <v>369</v>
      </c>
      <c r="E28" s="39" t="s">
        <v>370</v>
      </c>
      <c r="F28" s="210">
        <v>334.9</v>
      </c>
      <c r="G28" s="210">
        <v>334.9</v>
      </c>
      <c r="H28" s="204">
        <f>(G28-F28)*1000</f>
        <v>0</v>
      </c>
      <c r="I28" s="211">
        <v>0</v>
      </c>
      <c r="J28" s="212">
        <v>1</v>
      </c>
      <c r="K28" s="214">
        <f t="shared" si="1"/>
        <v>0</v>
      </c>
      <c r="L28" s="214">
        <v>1</v>
      </c>
      <c r="M28" s="214">
        <f t="shared" si="2"/>
        <v>1</v>
      </c>
      <c r="N28" s="214">
        <f t="shared" si="3"/>
        <v>1</v>
      </c>
      <c r="O28" s="214"/>
      <c r="P28" s="214"/>
      <c r="Q28" s="214"/>
      <c r="R28" s="216"/>
    </row>
    <row r="29" spans="1:18" s="62" customFormat="1" ht="48.65" customHeight="1">
      <c r="A29" s="206">
        <v>25</v>
      </c>
      <c r="B29" s="39" t="s">
        <v>117</v>
      </c>
      <c r="C29" s="202">
        <v>331.95</v>
      </c>
      <c r="D29" s="39" t="s">
        <v>371</v>
      </c>
      <c r="E29" s="39" t="s">
        <v>360</v>
      </c>
      <c r="F29" s="203">
        <v>331.6</v>
      </c>
      <c r="G29" s="203">
        <v>332.5</v>
      </c>
      <c r="H29" s="204">
        <f>(G29-F29)*1000</f>
        <v>899.99999999997726</v>
      </c>
      <c r="I29" s="204">
        <v>66</v>
      </c>
      <c r="J29" s="205">
        <v>4</v>
      </c>
      <c r="K29" s="214">
        <f>I29/11</f>
        <v>6</v>
      </c>
      <c r="L29" s="214">
        <v>4</v>
      </c>
      <c r="M29" s="214">
        <f t="shared" si="2"/>
        <v>4</v>
      </c>
      <c r="N29" s="214">
        <f t="shared" si="3"/>
        <v>4</v>
      </c>
      <c r="O29" s="214">
        <f t="shared" ref="O29:O30" si="10">(I29+1)*25</f>
        <v>1675</v>
      </c>
      <c r="P29" s="214">
        <v>50</v>
      </c>
      <c r="Q29" s="214"/>
      <c r="R29" s="207"/>
    </row>
    <row r="30" spans="1:18" s="62" customFormat="1" ht="48.65" customHeight="1">
      <c r="A30" s="206">
        <v>26</v>
      </c>
      <c r="B30" s="39" t="s">
        <v>117</v>
      </c>
      <c r="C30" s="202">
        <v>334.25</v>
      </c>
      <c r="D30" s="39" t="s">
        <v>171</v>
      </c>
      <c r="E30" s="39" t="s">
        <v>363</v>
      </c>
      <c r="F30" s="203">
        <v>333.7</v>
      </c>
      <c r="G30" s="203">
        <v>334.9</v>
      </c>
      <c r="H30" s="204">
        <f t="shared" ref="H30:H63" si="11">(G30-F30)*1000</f>
        <v>1199.9999999999886</v>
      </c>
      <c r="I30" s="204">
        <v>70</v>
      </c>
      <c r="J30" s="205">
        <v>1</v>
      </c>
      <c r="K30" s="214">
        <f>I30/11</f>
        <v>6.3636363636363633</v>
      </c>
      <c r="L30" s="214">
        <v>2</v>
      </c>
      <c r="M30" s="214">
        <f t="shared" si="2"/>
        <v>1</v>
      </c>
      <c r="N30" s="214">
        <f t="shared" si="3"/>
        <v>1</v>
      </c>
      <c r="O30" s="214">
        <f t="shared" si="10"/>
        <v>1775</v>
      </c>
      <c r="P30" s="214">
        <f t="shared" ref="P30" si="12">L30*25</f>
        <v>50</v>
      </c>
      <c r="Q30" s="214"/>
      <c r="R30" s="39"/>
    </row>
    <row r="31" spans="1:18" s="62" customFormat="1" ht="48.65" hidden="1" customHeight="1">
      <c r="A31" s="206">
        <v>27</v>
      </c>
      <c r="B31" s="39" t="s">
        <v>115</v>
      </c>
      <c r="C31" s="202">
        <v>334.9</v>
      </c>
      <c r="D31" s="39"/>
      <c r="E31" s="39" t="s">
        <v>372</v>
      </c>
      <c r="F31" s="202">
        <v>334.9</v>
      </c>
      <c r="G31" s="202">
        <v>334.9</v>
      </c>
      <c r="H31" s="204"/>
      <c r="I31" s="204"/>
      <c r="J31" s="205">
        <v>1</v>
      </c>
      <c r="K31" s="214">
        <f t="shared" si="1"/>
        <v>0</v>
      </c>
      <c r="L31" s="214">
        <v>1</v>
      </c>
      <c r="M31" s="214">
        <f t="shared" si="2"/>
        <v>1</v>
      </c>
      <c r="N31" s="214">
        <f t="shared" si="3"/>
        <v>1</v>
      </c>
      <c r="O31" s="214"/>
      <c r="P31" s="214"/>
      <c r="Q31" s="214"/>
      <c r="R31" s="207"/>
    </row>
    <row r="32" spans="1:18" s="62" customFormat="1" ht="48.65" customHeight="1">
      <c r="A32" s="206">
        <v>28</v>
      </c>
      <c r="B32" s="39" t="s">
        <v>117</v>
      </c>
      <c r="C32" s="202">
        <v>336.65</v>
      </c>
      <c r="D32" s="39" t="s">
        <v>172</v>
      </c>
      <c r="E32" s="39" t="s">
        <v>360</v>
      </c>
      <c r="F32" s="203">
        <v>336.3</v>
      </c>
      <c r="G32" s="203">
        <v>337.1</v>
      </c>
      <c r="H32" s="204">
        <f t="shared" si="11"/>
        <v>800.00000000001137</v>
      </c>
      <c r="I32" s="204">
        <v>66</v>
      </c>
      <c r="J32" s="205">
        <v>1</v>
      </c>
      <c r="K32" s="214">
        <f>I32/11</f>
        <v>6</v>
      </c>
      <c r="L32" s="214">
        <v>1</v>
      </c>
      <c r="M32" s="214">
        <f t="shared" si="2"/>
        <v>1</v>
      </c>
      <c r="N32" s="214">
        <f t="shared" si="3"/>
        <v>1</v>
      </c>
      <c r="O32" s="214">
        <f>(I32+1)*25</f>
        <v>1675</v>
      </c>
      <c r="P32" s="214">
        <f>L32*25</f>
        <v>25</v>
      </c>
      <c r="Q32" s="214"/>
      <c r="R32" s="207"/>
    </row>
    <row r="33" spans="1:18" s="62" customFormat="1" ht="48.65" hidden="1" customHeight="1">
      <c r="A33" s="206">
        <v>29</v>
      </c>
      <c r="B33" s="39" t="s">
        <v>116</v>
      </c>
      <c r="C33" s="202">
        <v>348.6</v>
      </c>
      <c r="D33" s="39" t="s">
        <v>373</v>
      </c>
      <c r="E33" s="39" t="s">
        <v>357</v>
      </c>
      <c r="F33" s="203">
        <v>348.45</v>
      </c>
      <c r="G33" s="203">
        <v>348.7</v>
      </c>
      <c r="H33" s="204">
        <f t="shared" si="11"/>
        <v>250</v>
      </c>
      <c r="I33" s="204">
        <v>16</v>
      </c>
      <c r="J33" s="205">
        <v>0</v>
      </c>
      <c r="K33" s="214">
        <f t="shared" si="1"/>
        <v>1.7777777777777777</v>
      </c>
      <c r="L33" s="214">
        <v>1</v>
      </c>
      <c r="M33" s="214">
        <f t="shared" si="2"/>
        <v>0</v>
      </c>
      <c r="N33" s="214">
        <f t="shared" si="3"/>
        <v>0</v>
      </c>
      <c r="O33" s="214"/>
      <c r="P33" s="214"/>
      <c r="Q33" s="214"/>
      <c r="R33" s="207"/>
    </row>
    <row r="34" spans="1:18" s="62" customFormat="1" ht="48.65" hidden="1" customHeight="1">
      <c r="A34" s="206">
        <v>30</v>
      </c>
      <c r="B34" s="39" t="s">
        <v>115</v>
      </c>
      <c r="C34" s="202">
        <v>356.35</v>
      </c>
      <c r="D34" s="39" t="s">
        <v>265</v>
      </c>
      <c r="E34" s="39" t="s">
        <v>370</v>
      </c>
      <c r="F34" s="203">
        <v>356.35</v>
      </c>
      <c r="G34" s="203">
        <v>356.35</v>
      </c>
      <c r="H34" s="204">
        <f t="shared" si="11"/>
        <v>0</v>
      </c>
      <c r="I34" s="204">
        <v>0</v>
      </c>
      <c r="J34" s="205">
        <v>1</v>
      </c>
      <c r="K34" s="214">
        <f t="shared" si="1"/>
        <v>0</v>
      </c>
      <c r="L34" s="214">
        <v>1</v>
      </c>
      <c r="M34" s="214">
        <f t="shared" si="2"/>
        <v>1</v>
      </c>
      <c r="N34" s="214">
        <f t="shared" si="3"/>
        <v>1</v>
      </c>
      <c r="O34" s="214"/>
      <c r="P34" s="214"/>
      <c r="Q34" s="214"/>
      <c r="R34" s="207"/>
    </row>
    <row r="35" spans="1:18" s="62" customFormat="1" ht="48.65" customHeight="1">
      <c r="A35" s="206">
        <v>31</v>
      </c>
      <c r="B35" s="39" t="s">
        <v>117</v>
      </c>
      <c r="C35" s="202">
        <v>358.05</v>
      </c>
      <c r="D35" s="39" t="s">
        <v>173</v>
      </c>
      <c r="E35" s="39" t="s">
        <v>360</v>
      </c>
      <c r="F35" s="203">
        <v>357.6</v>
      </c>
      <c r="G35" s="203">
        <v>358.45</v>
      </c>
      <c r="H35" s="204">
        <f t="shared" si="11"/>
        <v>849.99999999996589</v>
      </c>
      <c r="I35" s="204">
        <v>33</v>
      </c>
      <c r="J35" s="205">
        <v>2</v>
      </c>
      <c r="K35" s="214">
        <f t="shared" si="1"/>
        <v>3.6666666666666665</v>
      </c>
      <c r="L35" s="214">
        <v>2</v>
      </c>
      <c r="M35" s="214">
        <f t="shared" si="2"/>
        <v>2</v>
      </c>
      <c r="N35" s="214">
        <f t="shared" si="3"/>
        <v>2</v>
      </c>
      <c r="O35" s="214">
        <f>(I35+1)*25</f>
        <v>850</v>
      </c>
      <c r="P35" s="214">
        <f>L35*25</f>
        <v>50</v>
      </c>
      <c r="Q35" s="214"/>
      <c r="R35" s="207"/>
    </row>
    <row r="36" spans="1:18" s="62" customFormat="1" ht="48.65" hidden="1" customHeight="1">
      <c r="A36" s="206">
        <v>32</v>
      </c>
      <c r="B36" s="39" t="s">
        <v>115</v>
      </c>
      <c r="C36" s="202">
        <v>360.57</v>
      </c>
      <c r="D36" s="39" t="s">
        <v>374</v>
      </c>
      <c r="E36" s="39" t="s">
        <v>370</v>
      </c>
      <c r="F36" s="202">
        <v>360.57</v>
      </c>
      <c r="G36" s="202">
        <v>360.57</v>
      </c>
      <c r="H36" s="204">
        <f t="shared" si="11"/>
        <v>0</v>
      </c>
      <c r="I36" s="204">
        <v>0</v>
      </c>
      <c r="J36" s="205">
        <v>1</v>
      </c>
      <c r="K36" s="214">
        <f t="shared" si="1"/>
        <v>0</v>
      </c>
      <c r="L36" s="214">
        <v>1</v>
      </c>
      <c r="M36" s="214">
        <f t="shared" si="2"/>
        <v>1</v>
      </c>
      <c r="N36" s="214">
        <f t="shared" si="3"/>
        <v>1</v>
      </c>
      <c r="O36" s="214"/>
      <c r="P36" s="214"/>
      <c r="Q36" s="214"/>
      <c r="R36" s="207"/>
    </row>
    <row r="37" spans="1:18" s="62" customFormat="1" ht="48.65" hidden="1" customHeight="1">
      <c r="A37" s="206">
        <v>33</v>
      </c>
      <c r="B37" s="39" t="s">
        <v>115</v>
      </c>
      <c r="C37" s="202">
        <v>361.6</v>
      </c>
      <c r="D37" s="39" t="s">
        <v>267</v>
      </c>
      <c r="E37" s="39" t="s">
        <v>360</v>
      </c>
      <c r="F37" s="203">
        <v>361.6</v>
      </c>
      <c r="G37" s="203">
        <v>361.6</v>
      </c>
      <c r="H37" s="204">
        <f t="shared" si="11"/>
        <v>0</v>
      </c>
      <c r="I37" s="204">
        <v>0</v>
      </c>
      <c r="J37" s="205">
        <v>2</v>
      </c>
      <c r="K37" s="214">
        <f t="shared" si="1"/>
        <v>0</v>
      </c>
      <c r="L37" s="214">
        <v>1</v>
      </c>
      <c r="M37" s="214">
        <f t="shared" si="2"/>
        <v>2</v>
      </c>
      <c r="N37" s="214">
        <f t="shared" si="3"/>
        <v>2</v>
      </c>
      <c r="O37" s="214"/>
      <c r="P37" s="214"/>
      <c r="Q37" s="214"/>
      <c r="R37" s="217"/>
    </row>
    <row r="38" spans="1:18" s="62" customFormat="1" ht="48.65" customHeight="1">
      <c r="A38" s="206">
        <v>34</v>
      </c>
      <c r="B38" s="39" t="s">
        <v>117</v>
      </c>
      <c r="C38" s="202">
        <v>363.65</v>
      </c>
      <c r="D38" s="39" t="s">
        <v>375</v>
      </c>
      <c r="E38" s="39" t="s">
        <v>360</v>
      </c>
      <c r="F38" s="203">
        <v>363.4</v>
      </c>
      <c r="G38" s="203">
        <v>363.95</v>
      </c>
      <c r="H38" s="204">
        <f t="shared" si="11"/>
        <v>550.00000000001137</v>
      </c>
      <c r="I38" s="204">
        <v>21</v>
      </c>
      <c r="J38" s="205">
        <v>2</v>
      </c>
      <c r="K38" s="214">
        <f t="shared" si="1"/>
        <v>2.3333333333333335</v>
      </c>
      <c r="L38" s="214">
        <v>2</v>
      </c>
      <c r="M38" s="214">
        <f t="shared" si="2"/>
        <v>2</v>
      </c>
      <c r="N38" s="214">
        <v>1</v>
      </c>
      <c r="O38" s="214">
        <f>(I38+1)*25</f>
        <v>550</v>
      </c>
      <c r="P38" s="214">
        <f>L38*25</f>
        <v>50</v>
      </c>
      <c r="Q38" s="214"/>
      <c r="R38" s="207"/>
    </row>
    <row r="39" spans="1:18" s="62" customFormat="1" ht="48.65" hidden="1" customHeight="1">
      <c r="A39" s="206">
        <v>35</v>
      </c>
      <c r="B39" s="39" t="s">
        <v>115</v>
      </c>
      <c r="C39" s="202">
        <v>365.45</v>
      </c>
      <c r="D39" s="39" t="s">
        <v>268</v>
      </c>
      <c r="E39" s="39" t="s">
        <v>360</v>
      </c>
      <c r="F39" s="203">
        <v>365.45</v>
      </c>
      <c r="G39" s="203">
        <v>365.45</v>
      </c>
      <c r="H39" s="204">
        <f t="shared" si="11"/>
        <v>0</v>
      </c>
      <c r="I39" s="204">
        <v>0</v>
      </c>
      <c r="J39" s="205">
        <v>2</v>
      </c>
      <c r="K39" s="214">
        <f t="shared" si="1"/>
        <v>0</v>
      </c>
      <c r="L39" s="214">
        <v>1</v>
      </c>
      <c r="M39" s="214">
        <f t="shared" si="2"/>
        <v>2</v>
      </c>
      <c r="N39" s="214">
        <v>1</v>
      </c>
      <c r="O39" s="214"/>
      <c r="P39" s="214"/>
      <c r="Q39" s="214"/>
      <c r="R39" s="217"/>
    </row>
    <row r="40" spans="1:18" s="62" customFormat="1" ht="48.65" customHeight="1">
      <c r="A40" s="206">
        <v>36</v>
      </c>
      <c r="B40" s="39" t="s">
        <v>117</v>
      </c>
      <c r="C40" s="202">
        <v>370.1</v>
      </c>
      <c r="D40" s="39" t="s">
        <v>376</v>
      </c>
      <c r="E40" s="39" t="s">
        <v>360</v>
      </c>
      <c r="F40" s="203">
        <v>369.65</v>
      </c>
      <c r="G40" s="203">
        <v>370.7</v>
      </c>
      <c r="H40" s="204">
        <f t="shared" si="11"/>
        <v>1050.0000000000114</v>
      </c>
      <c r="I40" s="204">
        <v>43</v>
      </c>
      <c r="J40" s="205">
        <v>2</v>
      </c>
      <c r="K40" s="214">
        <f t="shared" si="1"/>
        <v>4.7777777777777777</v>
      </c>
      <c r="L40" s="214">
        <v>2</v>
      </c>
      <c r="M40" s="214">
        <f t="shared" si="2"/>
        <v>2</v>
      </c>
      <c r="N40" s="214">
        <v>1</v>
      </c>
      <c r="O40" s="214">
        <f>(I40+1)*25</f>
        <v>1100</v>
      </c>
      <c r="P40" s="214">
        <v>40</v>
      </c>
      <c r="Q40" s="214"/>
      <c r="R40" s="207"/>
    </row>
    <row r="41" spans="1:18" s="62" customFormat="1" ht="48.65" hidden="1" customHeight="1">
      <c r="A41" s="206">
        <v>37</v>
      </c>
      <c r="B41" s="39" t="s">
        <v>116</v>
      </c>
      <c r="C41" s="202">
        <v>370.7</v>
      </c>
      <c r="D41" s="39" t="s">
        <v>376</v>
      </c>
      <c r="E41" s="39" t="s">
        <v>357</v>
      </c>
      <c r="F41" s="203">
        <v>370.7</v>
      </c>
      <c r="G41" s="203">
        <v>371.7</v>
      </c>
      <c r="H41" s="204">
        <f t="shared" si="11"/>
        <v>1000</v>
      </c>
      <c r="I41" s="204">
        <v>8</v>
      </c>
      <c r="J41" s="205">
        <v>0</v>
      </c>
      <c r="K41" s="214">
        <f t="shared" si="1"/>
        <v>0.88888888888888884</v>
      </c>
      <c r="L41" s="214">
        <v>1</v>
      </c>
      <c r="M41" s="214">
        <f t="shared" si="2"/>
        <v>0</v>
      </c>
      <c r="N41" s="214">
        <f t="shared" si="3"/>
        <v>0</v>
      </c>
      <c r="O41" s="214"/>
      <c r="P41" s="214"/>
      <c r="Q41" s="214"/>
      <c r="R41" s="207"/>
    </row>
    <row r="42" spans="1:18" s="62" customFormat="1" ht="48.65" hidden="1" customHeight="1">
      <c r="A42" s="206">
        <v>38</v>
      </c>
      <c r="B42" s="39" t="s">
        <v>115</v>
      </c>
      <c r="C42" s="202">
        <v>372.1</v>
      </c>
      <c r="D42" s="39" t="s">
        <v>269</v>
      </c>
      <c r="E42" s="39" t="s">
        <v>358</v>
      </c>
      <c r="F42" s="203">
        <v>371.75</v>
      </c>
      <c r="G42" s="203">
        <v>371.92</v>
      </c>
      <c r="H42" s="204">
        <f t="shared" si="11"/>
        <v>170.00000000001592</v>
      </c>
      <c r="I42" s="204">
        <v>0</v>
      </c>
      <c r="J42" s="205">
        <v>4</v>
      </c>
      <c r="K42" s="214">
        <f t="shared" si="1"/>
        <v>0</v>
      </c>
      <c r="L42" s="214">
        <v>1</v>
      </c>
      <c r="M42" s="214">
        <f t="shared" si="2"/>
        <v>4</v>
      </c>
      <c r="N42" s="214">
        <v>1</v>
      </c>
      <c r="O42" s="214"/>
      <c r="P42" s="214"/>
      <c r="Q42" s="214"/>
      <c r="R42" s="218"/>
    </row>
    <row r="43" spans="1:18" s="62" customFormat="1" ht="48.65" hidden="1" customHeight="1">
      <c r="A43" s="206">
        <v>39</v>
      </c>
      <c r="B43" s="39" t="s">
        <v>148</v>
      </c>
      <c r="C43" s="202">
        <v>372.1</v>
      </c>
      <c r="D43" s="39" t="s">
        <v>176</v>
      </c>
      <c r="E43" s="39" t="s">
        <v>133</v>
      </c>
      <c r="F43" s="203">
        <v>372.02</v>
      </c>
      <c r="G43" s="203">
        <v>372.18</v>
      </c>
      <c r="H43" s="204">
        <f t="shared" si="11"/>
        <v>160.00000000002501</v>
      </c>
      <c r="I43" s="204">
        <v>0</v>
      </c>
      <c r="J43" s="205">
        <v>4</v>
      </c>
      <c r="K43" s="214">
        <f t="shared" si="1"/>
        <v>0</v>
      </c>
      <c r="L43" s="214">
        <v>1</v>
      </c>
      <c r="M43" s="214">
        <f t="shared" si="2"/>
        <v>4</v>
      </c>
      <c r="N43" s="214">
        <v>1</v>
      </c>
      <c r="O43" s="214"/>
      <c r="P43" s="214"/>
      <c r="Q43" s="214"/>
      <c r="R43" s="218"/>
    </row>
    <row r="44" spans="1:18" s="62" customFormat="1" ht="48.65" hidden="1" customHeight="1">
      <c r="A44" s="206">
        <v>40</v>
      </c>
      <c r="B44" s="39" t="s">
        <v>115</v>
      </c>
      <c r="C44" s="202">
        <v>372.35</v>
      </c>
      <c r="D44" s="39" t="s">
        <v>270</v>
      </c>
      <c r="E44" s="39" t="s">
        <v>358</v>
      </c>
      <c r="F44" s="203">
        <v>372.26</v>
      </c>
      <c r="G44" s="203">
        <v>372.48</v>
      </c>
      <c r="H44" s="204">
        <f t="shared" si="11"/>
        <v>220.00000000002728</v>
      </c>
      <c r="I44" s="204">
        <v>0</v>
      </c>
      <c r="J44" s="205">
        <v>4</v>
      </c>
      <c r="K44" s="214">
        <f t="shared" si="1"/>
        <v>0</v>
      </c>
      <c r="L44" s="214">
        <v>1</v>
      </c>
      <c r="M44" s="214">
        <f t="shared" si="2"/>
        <v>4</v>
      </c>
      <c r="N44" s="214">
        <v>1</v>
      </c>
      <c r="O44" s="214"/>
      <c r="P44" s="214"/>
      <c r="Q44" s="214"/>
      <c r="R44" s="218"/>
    </row>
    <row r="45" spans="1:18" s="62" customFormat="1" ht="48.65" hidden="1" customHeight="1">
      <c r="A45" s="206">
        <v>41</v>
      </c>
      <c r="B45" s="39" t="s">
        <v>115</v>
      </c>
      <c r="C45" s="202">
        <v>374.08</v>
      </c>
      <c r="D45" s="39" t="s">
        <v>271</v>
      </c>
      <c r="E45" s="39" t="s">
        <v>370</v>
      </c>
      <c r="F45" s="203">
        <v>374.08</v>
      </c>
      <c r="G45" s="203">
        <v>374.08</v>
      </c>
      <c r="H45" s="204">
        <f t="shared" si="11"/>
        <v>0</v>
      </c>
      <c r="I45" s="204">
        <v>0</v>
      </c>
      <c r="J45" s="205">
        <v>1</v>
      </c>
      <c r="K45" s="214">
        <f t="shared" si="1"/>
        <v>0</v>
      </c>
      <c r="L45" s="214">
        <v>1</v>
      </c>
      <c r="M45" s="214">
        <f t="shared" si="2"/>
        <v>1</v>
      </c>
      <c r="N45" s="214">
        <f t="shared" si="3"/>
        <v>1</v>
      </c>
      <c r="O45" s="214"/>
      <c r="P45" s="214"/>
      <c r="Q45" s="214"/>
      <c r="R45" s="207"/>
    </row>
    <row r="46" spans="1:18" s="62" customFormat="1" ht="48.65" customHeight="1">
      <c r="A46" s="206">
        <v>42</v>
      </c>
      <c r="B46" s="39" t="s">
        <v>117</v>
      </c>
      <c r="C46" s="202">
        <v>377.35</v>
      </c>
      <c r="D46" s="39" t="s">
        <v>177</v>
      </c>
      <c r="E46" s="39" t="s">
        <v>360</v>
      </c>
      <c r="F46" s="203">
        <v>376.8</v>
      </c>
      <c r="G46" s="203">
        <v>378</v>
      </c>
      <c r="H46" s="204">
        <f t="shared" si="11"/>
        <v>1199.9999999999886</v>
      </c>
      <c r="I46" s="204">
        <v>45</v>
      </c>
      <c r="J46" s="205">
        <v>2</v>
      </c>
      <c r="K46" s="214">
        <f t="shared" si="1"/>
        <v>5</v>
      </c>
      <c r="L46" s="214">
        <v>2</v>
      </c>
      <c r="M46" s="214">
        <f t="shared" si="2"/>
        <v>2</v>
      </c>
      <c r="N46" s="214">
        <v>1</v>
      </c>
      <c r="O46" s="214">
        <f>(I46+1)*25</f>
        <v>1150</v>
      </c>
      <c r="P46" s="214">
        <v>40</v>
      </c>
      <c r="Q46" s="214"/>
      <c r="R46" s="207"/>
    </row>
    <row r="47" spans="1:18" s="62" customFormat="1" ht="48.65" hidden="1" customHeight="1">
      <c r="A47" s="206">
        <v>43</v>
      </c>
      <c r="B47" s="39" t="s">
        <v>115</v>
      </c>
      <c r="C47" s="202">
        <v>380.05</v>
      </c>
      <c r="D47" s="39" t="s">
        <v>174</v>
      </c>
      <c r="E47" s="39" t="s">
        <v>370</v>
      </c>
      <c r="F47" s="203">
        <v>380.05</v>
      </c>
      <c r="G47" s="203">
        <v>380.05</v>
      </c>
      <c r="H47" s="204">
        <f t="shared" si="11"/>
        <v>0</v>
      </c>
      <c r="I47" s="204">
        <v>0</v>
      </c>
      <c r="J47" s="205">
        <v>1</v>
      </c>
      <c r="K47" s="214">
        <f t="shared" si="1"/>
        <v>0</v>
      </c>
      <c r="L47" s="214">
        <v>1</v>
      </c>
      <c r="M47" s="214">
        <f t="shared" si="2"/>
        <v>1</v>
      </c>
      <c r="N47" s="214">
        <f t="shared" si="3"/>
        <v>1</v>
      </c>
      <c r="O47" s="214"/>
      <c r="P47" s="214"/>
      <c r="Q47" s="214"/>
      <c r="R47" s="207"/>
    </row>
    <row r="48" spans="1:18" s="62" customFormat="1" ht="48.65" hidden="1" customHeight="1">
      <c r="A48" s="206">
        <v>44</v>
      </c>
      <c r="B48" s="39" t="s">
        <v>116</v>
      </c>
      <c r="C48" s="202">
        <v>382.75</v>
      </c>
      <c r="D48" s="39" t="s">
        <v>147</v>
      </c>
      <c r="E48" s="39" t="s">
        <v>147</v>
      </c>
      <c r="F48" s="203">
        <v>382.45</v>
      </c>
      <c r="G48" s="203">
        <v>382.7</v>
      </c>
      <c r="H48" s="204">
        <f t="shared" si="11"/>
        <v>250</v>
      </c>
      <c r="I48" s="204">
        <v>8</v>
      </c>
      <c r="J48" s="205">
        <v>0</v>
      </c>
      <c r="K48" s="214">
        <f t="shared" si="1"/>
        <v>0.88888888888888884</v>
      </c>
      <c r="L48" s="214">
        <v>1</v>
      </c>
      <c r="M48" s="214">
        <f t="shared" si="2"/>
        <v>0</v>
      </c>
      <c r="N48" s="214">
        <f t="shared" si="3"/>
        <v>0</v>
      </c>
      <c r="O48" s="214"/>
      <c r="P48" s="214"/>
      <c r="Q48" s="214"/>
      <c r="R48" s="207"/>
    </row>
    <row r="49" spans="1:18" s="62" customFormat="1" ht="48.65" customHeight="1">
      <c r="A49" s="206">
        <v>45</v>
      </c>
      <c r="B49" s="39" t="s">
        <v>117</v>
      </c>
      <c r="C49" s="202">
        <v>383.65</v>
      </c>
      <c r="D49" s="39" t="s">
        <v>178</v>
      </c>
      <c r="E49" s="39" t="s">
        <v>360</v>
      </c>
      <c r="F49" s="203">
        <v>383.2</v>
      </c>
      <c r="G49" s="203">
        <v>384.2</v>
      </c>
      <c r="H49" s="204">
        <f t="shared" si="11"/>
        <v>1000</v>
      </c>
      <c r="I49" s="204">
        <v>42</v>
      </c>
      <c r="J49" s="205">
        <v>2</v>
      </c>
      <c r="K49" s="214">
        <f t="shared" si="1"/>
        <v>4.666666666666667</v>
      </c>
      <c r="L49" s="214">
        <v>2</v>
      </c>
      <c r="M49" s="214">
        <f t="shared" si="2"/>
        <v>2</v>
      </c>
      <c r="N49" s="214">
        <v>1</v>
      </c>
      <c r="O49" s="214">
        <f t="shared" ref="O49:O51" si="13">(I49+1)*25</f>
        <v>1075</v>
      </c>
      <c r="P49" s="214">
        <f t="shared" ref="P49:P51" si="14">L49*25</f>
        <v>50</v>
      </c>
      <c r="Q49" s="214"/>
      <c r="R49" s="207"/>
    </row>
    <row r="50" spans="1:18" s="62" customFormat="1" ht="48.65" customHeight="1">
      <c r="A50" s="206">
        <v>46</v>
      </c>
      <c r="B50" s="39" t="s">
        <v>117</v>
      </c>
      <c r="C50" s="202">
        <v>388.13</v>
      </c>
      <c r="D50" s="39" t="s">
        <v>179</v>
      </c>
      <c r="E50" s="39" t="s">
        <v>360</v>
      </c>
      <c r="F50" s="203">
        <v>387.8</v>
      </c>
      <c r="G50" s="203">
        <v>388.6</v>
      </c>
      <c r="H50" s="204">
        <f t="shared" si="11"/>
        <v>800.00000000001137</v>
      </c>
      <c r="I50" s="204">
        <v>32</v>
      </c>
      <c r="J50" s="205">
        <v>2</v>
      </c>
      <c r="K50" s="214">
        <f t="shared" si="1"/>
        <v>3.5555555555555554</v>
      </c>
      <c r="L50" s="214">
        <v>2</v>
      </c>
      <c r="M50" s="214">
        <f t="shared" si="2"/>
        <v>2</v>
      </c>
      <c r="N50" s="214">
        <v>1</v>
      </c>
      <c r="O50" s="214">
        <f t="shared" si="13"/>
        <v>825</v>
      </c>
      <c r="P50" s="214">
        <v>40</v>
      </c>
      <c r="Q50" s="214"/>
      <c r="R50" s="207"/>
    </row>
    <row r="51" spans="1:18" s="62" customFormat="1" ht="48.65" customHeight="1">
      <c r="A51" s="206">
        <v>47</v>
      </c>
      <c r="B51" s="39" t="s">
        <v>117</v>
      </c>
      <c r="C51" s="202">
        <v>392.47</v>
      </c>
      <c r="D51" s="39" t="s">
        <v>180</v>
      </c>
      <c r="E51" s="39" t="s">
        <v>360</v>
      </c>
      <c r="F51" s="203">
        <v>391.9</v>
      </c>
      <c r="G51" s="203">
        <v>393</v>
      </c>
      <c r="H51" s="204">
        <f t="shared" si="11"/>
        <v>1100.0000000000227</v>
      </c>
      <c r="I51" s="204">
        <v>41</v>
      </c>
      <c r="J51" s="205">
        <v>2</v>
      </c>
      <c r="K51" s="214">
        <f t="shared" si="1"/>
        <v>4.5555555555555554</v>
      </c>
      <c r="L51" s="214">
        <v>2</v>
      </c>
      <c r="M51" s="214">
        <f t="shared" si="2"/>
        <v>2</v>
      </c>
      <c r="N51" s="214">
        <v>1</v>
      </c>
      <c r="O51" s="214">
        <f t="shared" si="13"/>
        <v>1050</v>
      </c>
      <c r="P51" s="214">
        <f t="shared" si="14"/>
        <v>50</v>
      </c>
      <c r="Q51" s="214"/>
      <c r="R51" s="207"/>
    </row>
    <row r="52" spans="1:18" s="62" customFormat="1" ht="48.65" hidden="1" customHeight="1">
      <c r="A52" s="206">
        <v>48</v>
      </c>
      <c r="B52" s="39" t="s">
        <v>115</v>
      </c>
      <c r="C52" s="202">
        <v>395.55</v>
      </c>
      <c r="D52" s="39" t="s">
        <v>272</v>
      </c>
      <c r="E52" s="39" t="s">
        <v>370</v>
      </c>
      <c r="F52" s="202">
        <v>395.55</v>
      </c>
      <c r="G52" s="202">
        <v>395.55</v>
      </c>
      <c r="H52" s="204">
        <f t="shared" si="11"/>
        <v>0</v>
      </c>
      <c r="I52" s="204">
        <v>0</v>
      </c>
      <c r="J52" s="205">
        <v>1</v>
      </c>
      <c r="K52" s="214">
        <f t="shared" si="1"/>
        <v>0</v>
      </c>
      <c r="L52" s="214">
        <v>1</v>
      </c>
      <c r="M52" s="214">
        <f t="shared" si="2"/>
        <v>1</v>
      </c>
      <c r="N52" s="214">
        <f t="shared" si="3"/>
        <v>1</v>
      </c>
      <c r="O52" s="214"/>
      <c r="P52" s="214"/>
      <c r="Q52" s="214"/>
      <c r="R52" s="207"/>
    </row>
    <row r="53" spans="1:18" s="62" customFormat="1" ht="48.65" customHeight="1">
      <c r="A53" s="206">
        <v>49</v>
      </c>
      <c r="B53" s="39" t="s">
        <v>117</v>
      </c>
      <c r="C53" s="202">
        <v>396.2</v>
      </c>
      <c r="D53" s="39" t="s">
        <v>377</v>
      </c>
      <c r="E53" s="39" t="s">
        <v>360</v>
      </c>
      <c r="F53" s="203">
        <v>395.75</v>
      </c>
      <c r="G53" s="203">
        <v>396.6</v>
      </c>
      <c r="H53" s="204">
        <f t="shared" si="11"/>
        <v>850.00000000002274</v>
      </c>
      <c r="I53" s="204">
        <v>64</v>
      </c>
      <c r="J53" s="205">
        <v>1</v>
      </c>
      <c r="K53" s="214">
        <f>I53/11</f>
        <v>5.8181818181818183</v>
      </c>
      <c r="L53" s="214">
        <v>2</v>
      </c>
      <c r="M53" s="214">
        <f t="shared" si="2"/>
        <v>1</v>
      </c>
      <c r="N53" s="214">
        <f t="shared" si="3"/>
        <v>1</v>
      </c>
      <c r="O53" s="214">
        <f t="shared" ref="O53:O54" si="15">(I53+1)*25</f>
        <v>1625</v>
      </c>
      <c r="P53" s="214">
        <v>40</v>
      </c>
      <c r="Q53" s="214"/>
      <c r="R53" s="207"/>
    </row>
    <row r="54" spans="1:18" ht="48.65" customHeight="1">
      <c r="A54" s="206">
        <v>50</v>
      </c>
      <c r="B54" s="39" t="s">
        <v>117</v>
      </c>
      <c r="C54" s="208">
        <v>401.45</v>
      </c>
      <c r="D54" s="39" t="s">
        <v>378</v>
      </c>
      <c r="E54" s="39" t="s">
        <v>360</v>
      </c>
      <c r="F54" s="203">
        <v>401.1</v>
      </c>
      <c r="G54" s="203">
        <v>402</v>
      </c>
      <c r="H54" s="204">
        <f t="shared" si="11"/>
        <v>899.99999999997726</v>
      </c>
      <c r="I54" s="204">
        <v>35</v>
      </c>
      <c r="J54" s="205">
        <v>2</v>
      </c>
      <c r="K54" s="214">
        <f t="shared" si="1"/>
        <v>3.8888888888888888</v>
      </c>
      <c r="L54" s="214">
        <v>2</v>
      </c>
      <c r="M54" s="214">
        <f t="shared" si="2"/>
        <v>2</v>
      </c>
      <c r="N54" s="214">
        <v>1</v>
      </c>
      <c r="O54" s="214">
        <f t="shared" si="15"/>
        <v>900</v>
      </c>
      <c r="P54" s="214">
        <f t="shared" ref="P54" si="16">L54*25</f>
        <v>50</v>
      </c>
      <c r="Q54" s="214"/>
      <c r="R54" s="218"/>
    </row>
    <row r="55" spans="1:18" ht="48.65" hidden="1" customHeight="1">
      <c r="A55" s="206">
        <v>51</v>
      </c>
      <c r="B55" s="39" t="s">
        <v>116</v>
      </c>
      <c r="C55" s="202">
        <v>403.4</v>
      </c>
      <c r="D55" s="39" t="s">
        <v>184</v>
      </c>
      <c r="E55" s="39" t="s">
        <v>379</v>
      </c>
      <c r="F55" s="203">
        <v>402.6</v>
      </c>
      <c r="G55" s="203">
        <v>404</v>
      </c>
      <c r="H55" s="204">
        <f t="shared" si="11"/>
        <v>1399.9999999999773</v>
      </c>
      <c r="I55" s="204">
        <v>118</v>
      </c>
      <c r="J55" s="205"/>
      <c r="K55" s="214">
        <f>I55/15</f>
        <v>7.8666666666666663</v>
      </c>
      <c r="L55" s="214">
        <v>1</v>
      </c>
      <c r="M55" s="214">
        <f t="shared" si="2"/>
        <v>0</v>
      </c>
      <c r="N55" s="214">
        <f t="shared" si="3"/>
        <v>0</v>
      </c>
      <c r="O55" s="214"/>
      <c r="P55" s="214"/>
      <c r="Q55" s="214"/>
      <c r="R55" s="218"/>
    </row>
    <row r="56" spans="1:18" ht="48.65" hidden="1" customHeight="1">
      <c r="A56" s="206">
        <v>52</v>
      </c>
      <c r="B56" s="39" t="s">
        <v>115</v>
      </c>
      <c r="C56" s="202">
        <v>403.57</v>
      </c>
      <c r="D56" s="206" t="s">
        <v>273</v>
      </c>
      <c r="E56" s="39" t="s">
        <v>370</v>
      </c>
      <c r="F56" s="202">
        <v>403.57</v>
      </c>
      <c r="G56" s="202">
        <v>403.57</v>
      </c>
      <c r="H56" s="204">
        <f t="shared" si="11"/>
        <v>0</v>
      </c>
      <c r="I56" s="204">
        <v>0</v>
      </c>
      <c r="J56" s="205">
        <v>1</v>
      </c>
      <c r="K56" s="214">
        <f t="shared" si="1"/>
        <v>0</v>
      </c>
      <c r="L56" s="214">
        <v>1</v>
      </c>
      <c r="M56" s="214">
        <f t="shared" si="2"/>
        <v>1</v>
      </c>
      <c r="N56" s="214">
        <f t="shared" si="3"/>
        <v>1</v>
      </c>
      <c r="O56" s="214"/>
      <c r="P56" s="214"/>
      <c r="Q56" s="214"/>
      <c r="R56" s="219"/>
    </row>
    <row r="57" spans="1:18" ht="48.65" customHeight="1">
      <c r="A57" s="206">
        <v>53</v>
      </c>
      <c r="B57" s="39" t="s">
        <v>117</v>
      </c>
      <c r="C57" s="208">
        <v>407.6</v>
      </c>
      <c r="D57" s="39" t="s">
        <v>380</v>
      </c>
      <c r="E57" s="39" t="s">
        <v>360</v>
      </c>
      <c r="F57" s="203">
        <v>407.29</v>
      </c>
      <c r="G57" s="203">
        <v>408</v>
      </c>
      <c r="H57" s="204">
        <f t="shared" si="11"/>
        <v>709.99999999997954</v>
      </c>
      <c r="I57" s="204">
        <v>55</v>
      </c>
      <c r="J57" s="205">
        <v>2</v>
      </c>
      <c r="K57" s="214">
        <f t="shared" si="1"/>
        <v>6.1111111111111107</v>
      </c>
      <c r="L57" s="214">
        <v>2</v>
      </c>
      <c r="M57" s="214">
        <f t="shared" si="2"/>
        <v>2</v>
      </c>
      <c r="N57" s="214">
        <v>1</v>
      </c>
      <c r="O57" s="214">
        <f>(I57+1)*25</f>
        <v>1400</v>
      </c>
      <c r="P57" s="214">
        <v>40</v>
      </c>
      <c r="Q57" s="214"/>
      <c r="R57" s="218"/>
    </row>
    <row r="58" spans="1:18" ht="48.65" hidden="1" customHeight="1">
      <c r="A58" s="206">
        <v>54</v>
      </c>
      <c r="B58" s="39" t="s">
        <v>115</v>
      </c>
      <c r="C58" s="208">
        <v>412.45</v>
      </c>
      <c r="D58" s="39" t="s">
        <v>274</v>
      </c>
      <c r="E58" s="39" t="s">
        <v>372</v>
      </c>
      <c r="F58" s="203">
        <v>412.45</v>
      </c>
      <c r="G58" s="203">
        <v>412.45</v>
      </c>
      <c r="H58" s="204">
        <f t="shared" si="11"/>
        <v>0</v>
      </c>
      <c r="I58" s="204">
        <v>0</v>
      </c>
      <c r="J58" s="205">
        <v>1</v>
      </c>
      <c r="K58" s="214">
        <f t="shared" si="1"/>
        <v>0</v>
      </c>
      <c r="L58" s="214">
        <v>1</v>
      </c>
      <c r="M58" s="214">
        <f t="shared" si="2"/>
        <v>1</v>
      </c>
      <c r="N58" s="214">
        <f t="shared" si="3"/>
        <v>1</v>
      </c>
      <c r="O58" s="214"/>
      <c r="P58" s="214"/>
      <c r="Q58" s="214"/>
      <c r="R58" s="219"/>
    </row>
    <row r="59" spans="1:18" ht="48.65" hidden="1" customHeight="1">
      <c r="A59" s="206">
        <v>55</v>
      </c>
      <c r="B59" s="39" t="s">
        <v>116</v>
      </c>
      <c r="C59" s="203">
        <v>413.83</v>
      </c>
      <c r="D59" s="39" t="s">
        <v>381</v>
      </c>
      <c r="E59" s="39" t="s">
        <v>382</v>
      </c>
      <c r="F59" s="203">
        <v>413.83</v>
      </c>
      <c r="G59" s="203">
        <v>413.83</v>
      </c>
      <c r="H59" s="204">
        <f t="shared" si="11"/>
        <v>0</v>
      </c>
      <c r="I59" s="204">
        <v>30</v>
      </c>
      <c r="J59" s="205"/>
      <c r="K59" s="214">
        <f t="shared" si="1"/>
        <v>3.3333333333333335</v>
      </c>
      <c r="L59" s="214">
        <v>1</v>
      </c>
      <c r="M59" s="214">
        <f t="shared" si="2"/>
        <v>0</v>
      </c>
      <c r="N59" s="214">
        <f t="shared" si="3"/>
        <v>0</v>
      </c>
      <c r="O59" s="214"/>
      <c r="P59" s="214"/>
      <c r="Q59" s="214"/>
      <c r="R59" s="218"/>
    </row>
    <row r="60" spans="1:18" ht="48.65" hidden="1" customHeight="1">
      <c r="A60" s="206">
        <v>56</v>
      </c>
      <c r="B60" s="39" t="s">
        <v>115</v>
      </c>
      <c r="C60" s="208">
        <v>413.9</v>
      </c>
      <c r="D60" s="39" t="s">
        <v>275</v>
      </c>
      <c r="E60" s="39" t="s">
        <v>372</v>
      </c>
      <c r="F60" s="203">
        <v>413.83</v>
      </c>
      <c r="G60" s="203">
        <v>413.83</v>
      </c>
      <c r="H60" s="204">
        <f t="shared" si="11"/>
        <v>0</v>
      </c>
      <c r="I60" s="204">
        <v>0</v>
      </c>
      <c r="J60" s="205">
        <v>1</v>
      </c>
      <c r="K60" s="214">
        <f t="shared" si="1"/>
        <v>0</v>
      </c>
      <c r="L60" s="214">
        <v>1</v>
      </c>
      <c r="M60" s="214">
        <f t="shared" si="2"/>
        <v>1</v>
      </c>
      <c r="N60" s="214">
        <f t="shared" si="3"/>
        <v>1</v>
      </c>
      <c r="O60" s="214"/>
      <c r="P60" s="214"/>
      <c r="Q60" s="214"/>
      <c r="R60" s="218"/>
    </row>
    <row r="61" spans="1:18" ht="48.65" hidden="1" customHeight="1">
      <c r="A61" s="206">
        <v>57</v>
      </c>
      <c r="B61" s="39" t="s">
        <v>116</v>
      </c>
      <c r="C61" s="202">
        <v>416.65</v>
      </c>
      <c r="D61" s="39" t="s">
        <v>190</v>
      </c>
      <c r="E61" s="39" t="s">
        <v>360</v>
      </c>
      <c r="F61" s="203">
        <v>416.34</v>
      </c>
      <c r="G61" s="203">
        <v>417.06</v>
      </c>
      <c r="H61" s="204">
        <f t="shared" si="11"/>
        <v>720.00000000002728</v>
      </c>
      <c r="I61" s="204">
        <v>58</v>
      </c>
      <c r="J61" s="205">
        <v>0</v>
      </c>
      <c r="K61" s="214">
        <f t="shared" si="1"/>
        <v>6.4444444444444446</v>
      </c>
      <c r="L61" s="214">
        <v>1</v>
      </c>
      <c r="M61" s="214">
        <f t="shared" si="2"/>
        <v>0</v>
      </c>
      <c r="N61" s="214">
        <f t="shared" si="3"/>
        <v>0</v>
      </c>
      <c r="O61" s="214"/>
      <c r="P61" s="214"/>
      <c r="Q61" s="214"/>
      <c r="R61" s="218"/>
    </row>
    <row r="62" spans="1:18" ht="48.65" customHeight="1">
      <c r="A62" s="206">
        <v>58</v>
      </c>
      <c r="B62" s="39" t="s">
        <v>117</v>
      </c>
      <c r="C62" s="202">
        <v>417.8</v>
      </c>
      <c r="D62" s="39" t="s">
        <v>191</v>
      </c>
      <c r="E62" s="39" t="s">
        <v>360</v>
      </c>
      <c r="F62" s="203">
        <v>417.35</v>
      </c>
      <c r="G62" s="203">
        <v>418.35</v>
      </c>
      <c r="H62" s="204">
        <f t="shared" si="11"/>
        <v>1000</v>
      </c>
      <c r="I62" s="204">
        <v>40</v>
      </c>
      <c r="J62" s="205">
        <v>2</v>
      </c>
      <c r="K62" s="214">
        <f t="shared" si="1"/>
        <v>4.4444444444444446</v>
      </c>
      <c r="L62" s="214">
        <v>2</v>
      </c>
      <c r="M62" s="214">
        <f t="shared" si="2"/>
        <v>2</v>
      </c>
      <c r="N62" s="214">
        <v>1</v>
      </c>
      <c r="O62" s="214">
        <f t="shared" ref="O62:O63" si="17">(I62+1)*25</f>
        <v>1025</v>
      </c>
      <c r="P62" s="214">
        <f t="shared" ref="P62" si="18">L62*25</f>
        <v>50</v>
      </c>
      <c r="Q62" s="214"/>
      <c r="R62" s="218"/>
    </row>
    <row r="63" spans="1:18" ht="48.65" customHeight="1" thickBot="1">
      <c r="A63" s="226">
        <v>59</v>
      </c>
      <c r="B63" s="222" t="s">
        <v>117</v>
      </c>
      <c r="C63" s="227">
        <v>418.75</v>
      </c>
      <c r="D63" s="222" t="s">
        <v>192</v>
      </c>
      <c r="E63" s="222" t="s">
        <v>360</v>
      </c>
      <c r="F63" s="228">
        <v>418.35</v>
      </c>
      <c r="G63" s="228">
        <v>419.35</v>
      </c>
      <c r="H63" s="229">
        <f t="shared" si="11"/>
        <v>1000</v>
      </c>
      <c r="I63" s="229">
        <v>40</v>
      </c>
      <c r="J63" s="230">
        <v>1</v>
      </c>
      <c r="K63" s="231">
        <f t="shared" si="1"/>
        <v>4.4444444444444446</v>
      </c>
      <c r="L63" s="231">
        <v>2</v>
      </c>
      <c r="M63" s="231">
        <f t="shared" si="2"/>
        <v>1</v>
      </c>
      <c r="N63" s="231">
        <f t="shared" si="3"/>
        <v>1</v>
      </c>
      <c r="O63" s="214">
        <f t="shared" si="17"/>
        <v>1025</v>
      </c>
      <c r="P63" s="214">
        <v>40</v>
      </c>
      <c r="Q63" s="231"/>
      <c r="R63" s="232"/>
    </row>
    <row r="64" spans="1:18" s="89" customFormat="1" ht="53.5" customHeight="1">
      <c r="A64" s="554" t="s">
        <v>134</v>
      </c>
      <c r="B64" s="555"/>
      <c r="C64" s="555"/>
      <c r="D64" s="555"/>
      <c r="E64" s="555"/>
      <c r="F64" s="555"/>
      <c r="G64" s="555"/>
      <c r="H64" s="556"/>
      <c r="I64" s="235">
        <f t="shared" ref="I64:Q64" si="19">SUM(I5:I63)</f>
        <v>1660</v>
      </c>
      <c r="J64" s="236">
        <f t="shared" si="19"/>
        <v>90</v>
      </c>
      <c r="K64" s="237">
        <f t="shared" si="19"/>
        <v>161.09494949494953</v>
      </c>
      <c r="L64" s="238">
        <f t="shared" si="19"/>
        <v>87</v>
      </c>
      <c r="M64" s="238">
        <f t="shared" si="19"/>
        <v>90</v>
      </c>
      <c r="N64" s="239">
        <f t="shared" si="19"/>
        <v>62</v>
      </c>
      <c r="O64" s="239">
        <f t="shared" si="19"/>
        <v>30775</v>
      </c>
      <c r="P64" s="239">
        <f t="shared" si="19"/>
        <v>1225</v>
      </c>
      <c r="Q64" s="239">
        <f t="shared" si="19"/>
        <v>0</v>
      </c>
      <c r="R64" s="233"/>
    </row>
    <row r="65" spans="1:18" ht="53.5" customHeight="1" thickBot="1">
      <c r="A65" s="551" t="s">
        <v>383</v>
      </c>
      <c r="B65" s="552"/>
      <c r="C65" s="552"/>
      <c r="D65" s="552"/>
      <c r="E65" s="552"/>
      <c r="F65" s="552"/>
      <c r="G65" s="552"/>
      <c r="H65" s="552"/>
      <c r="I65" s="552"/>
      <c r="J65" s="553"/>
      <c r="K65" s="562">
        <v>400</v>
      </c>
      <c r="L65" s="563"/>
      <c r="M65" s="563"/>
      <c r="N65" s="564"/>
      <c r="O65" s="560">
        <f>O64+P64</f>
        <v>32000</v>
      </c>
      <c r="P65" s="561"/>
      <c r="Q65" s="259"/>
      <c r="R65" s="234"/>
    </row>
    <row r="66" spans="1:18" ht="29.15" customHeight="1">
      <c r="A66" s="62"/>
      <c r="B66" s="62"/>
      <c r="C66" s="62"/>
    </row>
    <row r="67" spans="1:18" ht="29.15" customHeight="1">
      <c r="A67" s="62"/>
      <c r="B67" s="62"/>
      <c r="C67" s="62"/>
      <c r="P67" s="66"/>
    </row>
    <row r="70" spans="1:18" ht="33.65" customHeight="1"/>
    <row r="71" spans="1:18" ht="29.5" customHeight="1"/>
  </sheetData>
  <autoFilter ref="A4:S65" xr:uid="{E3531177-26A4-4567-AA84-CD13BFE8E631}">
    <filterColumn colId="1">
      <filters blank="1">
        <filter val="HPSV STREET LIGHT"/>
      </filters>
    </filterColumn>
  </autoFilter>
  <mergeCells count="20">
    <mergeCell ref="A65:J65"/>
    <mergeCell ref="A64:H64"/>
    <mergeCell ref="R2:R4"/>
    <mergeCell ref="N2:N4"/>
    <mergeCell ref="O2:O4"/>
    <mergeCell ref="P2:P4"/>
    <mergeCell ref="O65:P65"/>
    <mergeCell ref="K2:K4"/>
    <mergeCell ref="M2:M4"/>
    <mergeCell ref="L2:L4"/>
    <mergeCell ref="K65:N65"/>
    <mergeCell ref="A1:R1"/>
    <mergeCell ref="A2:A4"/>
    <mergeCell ref="B2:B4"/>
    <mergeCell ref="C2:C4"/>
    <mergeCell ref="D2:D4"/>
    <mergeCell ref="E2:E4"/>
    <mergeCell ref="F2:H3"/>
    <mergeCell ref="I2:I4"/>
    <mergeCell ref="J2:J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23037-2CDE-4B6D-BF92-055087796494}">
  <dimension ref="A1:M34"/>
  <sheetViews>
    <sheetView topLeftCell="B1" zoomScale="90" zoomScaleNormal="90" workbookViewId="0">
      <pane ySplit="2" topLeftCell="A29" activePane="bottomLeft" state="frozen"/>
      <selection activeCell="A2" sqref="A2"/>
      <selection pane="bottomLeft" activeCell="G34" sqref="G34"/>
    </sheetView>
  </sheetViews>
  <sheetFormatPr defaultColWidth="10" defaultRowHeight="15.5"/>
  <cols>
    <col min="1" max="1" width="9.7265625" style="253" customWidth="1"/>
    <col min="2" max="2" width="20.90625" style="192" customWidth="1"/>
    <col min="3" max="3" width="33.26953125" style="193" customWidth="1"/>
    <col min="4" max="4" width="22.453125" style="193" customWidth="1"/>
    <col min="5" max="11" width="11.6328125" style="254" customWidth="1"/>
    <col min="12" max="12" width="24.08984375" style="255" customWidth="1"/>
    <col min="13" max="13" width="10" style="246"/>
    <col min="14" max="16384" width="10" style="247"/>
  </cols>
  <sheetData>
    <row r="1" spans="1:13" ht="36.65" customHeight="1">
      <c r="A1" s="565" t="s">
        <v>384</v>
      </c>
      <c r="B1" s="565"/>
      <c r="C1" s="565"/>
      <c r="D1" s="565"/>
      <c r="E1" s="565"/>
      <c r="F1" s="565"/>
      <c r="G1" s="565"/>
      <c r="H1" s="565"/>
      <c r="I1" s="565"/>
      <c r="J1" s="565"/>
      <c r="K1" s="565"/>
      <c r="L1" s="565"/>
    </row>
    <row r="2" spans="1:13" s="28" customFormat="1" ht="58.5" customHeight="1">
      <c r="A2" s="240" t="s">
        <v>107</v>
      </c>
      <c r="B2" s="241" t="s">
        <v>122</v>
      </c>
      <c r="C2" s="241" t="s">
        <v>385</v>
      </c>
      <c r="D2" s="242" t="s">
        <v>386</v>
      </c>
      <c r="E2" s="243" t="s">
        <v>387</v>
      </c>
      <c r="F2" s="243" t="s">
        <v>388</v>
      </c>
      <c r="G2" s="243" t="s">
        <v>389</v>
      </c>
      <c r="H2" s="243" t="s">
        <v>390</v>
      </c>
      <c r="I2" s="243" t="s">
        <v>391</v>
      </c>
      <c r="J2" s="243" t="s">
        <v>392</v>
      </c>
      <c r="K2" s="243" t="s">
        <v>393</v>
      </c>
      <c r="L2" s="244" t="s">
        <v>7</v>
      </c>
      <c r="M2" s="248"/>
    </row>
    <row r="3" spans="1:13" s="191" customFormat="1" ht="14.5">
      <c r="A3" s="249">
        <v>1</v>
      </c>
      <c r="B3" s="250" t="s">
        <v>128</v>
      </c>
      <c r="C3" s="251" t="s">
        <v>394</v>
      </c>
      <c r="D3" s="252" t="s">
        <v>395</v>
      </c>
      <c r="E3" s="244"/>
      <c r="F3" s="244">
        <v>1</v>
      </c>
      <c r="G3" s="244"/>
      <c r="H3" s="244">
        <v>15</v>
      </c>
      <c r="I3" s="244"/>
      <c r="J3" s="244"/>
      <c r="K3" s="244"/>
      <c r="L3" s="245"/>
      <c r="M3" s="190"/>
    </row>
    <row r="4" spans="1:13" s="191" customFormat="1" ht="14.5">
      <c r="A4" s="249">
        <v>2</v>
      </c>
      <c r="B4" s="250" t="s">
        <v>128</v>
      </c>
      <c r="C4" s="251" t="s">
        <v>396</v>
      </c>
      <c r="D4" s="252" t="s">
        <v>397</v>
      </c>
      <c r="E4" s="244">
        <v>2</v>
      </c>
      <c r="F4" s="244"/>
      <c r="G4" s="244">
        <v>30</v>
      </c>
      <c r="H4" s="244"/>
      <c r="I4" s="244"/>
      <c r="J4" s="244"/>
      <c r="K4" s="244"/>
      <c r="L4" s="245"/>
      <c r="M4" s="190"/>
    </row>
    <row r="5" spans="1:13" s="191" customFormat="1" ht="14.5">
      <c r="A5" s="249">
        <v>3</v>
      </c>
      <c r="B5" s="250" t="s">
        <v>128</v>
      </c>
      <c r="C5" s="251" t="s">
        <v>398</v>
      </c>
      <c r="D5" s="252" t="s">
        <v>397</v>
      </c>
      <c r="E5" s="244">
        <v>2</v>
      </c>
      <c r="F5" s="244"/>
      <c r="G5" s="244">
        <v>30</v>
      </c>
      <c r="H5" s="244"/>
      <c r="I5" s="244"/>
      <c r="J5" s="244"/>
      <c r="K5" s="244"/>
      <c r="L5" s="245"/>
      <c r="M5" s="190"/>
    </row>
    <row r="6" spans="1:13" s="191" customFormat="1" ht="14.5">
      <c r="A6" s="249">
        <v>4</v>
      </c>
      <c r="B6" s="250" t="s">
        <v>128</v>
      </c>
      <c r="C6" s="251" t="s">
        <v>399</v>
      </c>
      <c r="D6" s="252" t="s">
        <v>397</v>
      </c>
      <c r="E6" s="244">
        <v>2</v>
      </c>
      <c r="F6" s="244"/>
      <c r="G6" s="244">
        <v>30</v>
      </c>
      <c r="H6" s="244"/>
      <c r="I6" s="244"/>
      <c r="J6" s="244"/>
      <c r="K6" s="244"/>
      <c r="L6" s="245"/>
      <c r="M6" s="190"/>
    </row>
    <row r="7" spans="1:13" s="191" customFormat="1" ht="14.5">
      <c r="A7" s="249">
        <v>5</v>
      </c>
      <c r="B7" s="250" t="s">
        <v>128</v>
      </c>
      <c r="C7" s="251" t="s">
        <v>400</v>
      </c>
      <c r="D7" s="252" t="s">
        <v>397</v>
      </c>
      <c r="E7" s="244">
        <v>1</v>
      </c>
      <c r="F7" s="244"/>
      <c r="G7" s="244">
        <v>15</v>
      </c>
      <c r="H7" s="244"/>
      <c r="I7" s="244"/>
      <c r="J7" s="244"/>
      <c r="K7" s="244"/>
      <c r="L7" s="245"/>
      <c r="M7" s="190"/>
    </row>
    <row r="8" spans="1:13" s="191" customFormat="1" ht="14.5">
      <c r="A8" s="249">
        <v>6</v>
      </c>
      <c r="B8" s="250" t="s">
        <v>128</v>
      </c>
      <c r="C8" s="252" t="s">
        <v>401</v>
      </c>
      <c r="D8" s="252" t="s">
        <v>397</v>
      </c>
      <c r="E8" s="244">
        <v>1</v>
      </c>
      <c r="F8" s="244"/>
      <c r="G8" s="244">
        <v>15</v>
      </c>
      <c r="H8" s="244"/>
      <c r="I8" s="244"/>
      <c r="J8" s="244"/>
      <c r="K8" s="244"/>
      <c r="L8" s="245"/>
      <c r="M8" s="190"/>
    </row>
    <row r="9" spans="1:13" s="191" customFormat="1" ht="14.5">
      <c r="A9" s="249">
        <v>7</v>
      </c>
      <c r="B9" s="250" t="s">
        <v>128</v>
      </c>
      <c r="C9" s="252" t="s">
        <v>402</v>
      </c>
      <c r="D9" s="252" t="s">
        <v>395</v>
      </c>
      <c r="E9" s="245"/>
      <c r="F9" s="244">
        <v>1</v>
      </c>
      <c r="G9" s="244"/>
      <c r="H9" s="244">
        <v>15</v>
      </c>
      <c r="I9" s="244"/>
      <c r="J9" s="244"/>
      <c r="K9" s="244"/>
      <c r="L9" s="245"/>
      <c r="M9" s="190"/>
    </row>
    <row r="10" spans="1:13" s="191" customFormat="1" ht="14.5">
      <c r="A10" s="249">
        <v>8</v>
      </c>
      <c r="B10" s="250" t="s">
        <v>128</v>
      </c>
      <c r="C10" s="252" t="s">
        <v>403</v>
      </c>
      <c r="D10" s="252" t="s">
        <v>395</v>
      </c>
      <c r="E10" s="245"/>
      <c r="F10" s="244">
        <v>1</v>
      </c>
      <c r="G10" s="244"/>
      <c r="H10" s="244">
        <v>15</v>
      </c>
      <c r="I10" s="244"/>
      <c r="J10" s="244"/>
      <c r="K10" s="244"/>
      <c r="L10" s="245"/>
      <c r="M10" s="190"/>
    </row>
    <row r="11" spans="1:13" s="191" customFormat="1" ht="14.5">
      <c r="A11" s="249">
        <v>9</v>
      </c>
      <c r="B11" s="250" t="s">
        <v>128</v>
      </c>
      <c r="C11" s="252" t="s">
        <v>404</v>
      </c>
      <c r="D11" s="252" t="s">
        <v>397</v>
      </c>
      <c r="E11" s="244">
        <v>2</v>
      </c>
      <c r="F11" s="244"/>
      <c r="G11" s="244">
        <v>30</v>
      </c>
      <c r="H11" s="244"/>
      <c r="I11" s="244"/>
      <c r="J11" s="244"/>
      <c r="K11" s="244"/>
      <c r="L11" s="245"/>
      <c r="M11" s="190"/>
    </row>
    <row r="12" spans="1:13" s="191" customFormat="1" ht="14.5">
      <c r="A12" s="249">
        <v>10</v>
      </c>
      <c r="B12" s="250" t="s">
        <v>128</v>
      </c>
      <c r="C12" s="252" t="s">
        <v>405</v>
      </c>
      <c r="D12" s="252" t="s">
        <v>397</v>
      </c>
      <c r="E12" s="244">
        <v>2</v>
      </c>
      <c r="F12" s="244"/>
      <c r="G12" s="244">
        <v>30</v>
      </c>
      <c r="H12" s="244"/>
      <c r="I12" s="244"/>
      <c r="J12" s="244"/>
      <c r="K12" s="244"/>
      <c r="L12" s="245"/>
      <c r="M12" s="190"/>
    </row>
    <row r="13" spans="1:13" s="191" customFormat="1" ht="14.5">
      <c r="A13" s="249">
        <v>11</v>
      </c>
      <c r="B13" s="250" t="s">
        <v>128</v>
      </c>
      <c r="C13" s="251" t="s">
        <v>406</v>
      </c>
      <c r="D13" s="252" t="s">
        <v>395</v>
      </c>
      <c r="E13" s="245"/>
      <c r="F13" s="244">
        <v>2</v>
      </c>
      <c r="G13" s="244"/>
      <c r="H13" s="244">
        <v>15</v>
      </c>
      <c r="I13" s="244"/>
      <c r="J13" s="244">
        <v>20</v>
      </c>
      <c r="K13" s="244"/>
      <c r="L13" s="245"/>
      <c r="M13" s="190"/>
    </row>
    <row r="14" spans="1:13" s="191" customFormat="1" ht="14.5">
      <c r="A14" s="249">
        <v>12</v>
      </c>
      <c r="B14" s="250" t="s">
        <v>128</v>
      </c>
      <c r="C14" s="252" t="s">
        <v>407</v>
      </c>
      <c r="D14" s="252" t="s">
        <v>395</v>
      </c>
      <c r="E14" s="245"/>
      <c r="F14" s="244">
        <v>3</v>
      </c>
      <c r="G14" s="244"/>
      <c r="H14" s="244">
        <v>15</v>
      </c>
      <c r="I14" s="244">
        <v>50</v>
      </c>
      <c r="J14" s="244"/>
      <c r="K14" s="244"/>
      <c r="L14" s="245"/>
      <c r="M14" s="190"/>
    </row>
    <row r="15" spans="1:13" s="191" customFormat="1" ht="14.5">
      <c r="A15" s="249">
        <v>13</v>
      </c>
      <c r="B15" s="250" t="s">
        <v>128</v>
      </c>
      <c r="C15" s="252" t="s">
        <v>408</v>
      </c>
      <c r="D15" s="252" t="s">
        <v>397</v>
      </c>
      <c r="E15" s="244">
        <v>12</v>
      </c>
      <c r="F15" s="244"/>
      <c r="G15" s="244">
        <v>48</v>
      </c>
      <c r="H15" s="244"/>
      <c r="I15" s="244"/>
      <c r="J15" s="244"/>
      <c r="K15" s="244"/>
      <c r="L15" s="245"/>
      <c r="M15" s="190"/>
    </row>
    <row r="16" spans="1:13" s="191" customFormat="1" ht="14.5">
      <c r="A16" s="249">
        <v>14</v>
      </c>
      <c r="B16" s="250" t="s">
        <v>128</v>
      </c>
      <c r="C16" s="252" t="s">
        <v>409</v>
      </c>
      <c r="D16" s="252" t="s">
        <v>397</v>
      </c>
      <c r="E16" s="244">
        <v>2</v>
      </c>
      <c r="F16" s="244"/>
      <c r="G16" s="244">
        <v>10</v>
      </c>
      <c r="H16" s="244"/>
      <c r="I16" s="244"/>
      <c r="J16" s="244">
        <v>20</v>
      </c>
      <c r="K16" s="244"/>
      <c r="L16" s="245"/>
      <c r="M16" s="190"/>
    </row>
    <row r="17" spans="1:13" s="191" customFormat="1" ht="14.5">
      <c r="A17" s="249">
        <v>15</v>
      </c>
      <c r="B17" s="250" t="s">
        <v>128</v>
      </c>
      <c r="C17" s="252" t="s">
        <v>410</v>
      </c>
      <c r="D17" s="252" t="s">
        <v>397</v>
      </c>
      <c r="E17" s="244">
        <v>2</v>
      </c>
      <c r="F17" s="244"/>
      <c r="G17" s="244">
        <v>10</v>
      </c>
      <c r="H17" s="244"/>
      <c r="I17" s="244"/>
      <c r="J17" s="244">
        <v>20</v>
      </c>
      <c r="K17" s="244"/>
      <c r="L17" s="245"/>
      <c r="M17" s="190"/>
    </row>
    <row r="18" spans="1:13" s="191" customFormat="1" ht="14.5">
      <c r="A18" s="249">
        <v>16</v>
      </c>
      <c r="B18" s="250" t="s">
        <v>133</v>
      </c>
      <c r="C18" s="251" t="s">
        <v>394</v>
      </c>
      <c r="D18" s="252" t="s">
        <v>395</v>
      </c>
      <c r="E18" s="245"/>
      <c r="F18" s="244">
        <v>1</v>
      </c>
      <c r="G18" s="244"/>
      <c r="H18" s="244">
        <v>15</v>
      </c>
      <c r="I18" s="244"/>
      <c r="J18" s="244"/>
      <c r="K18" s="244"/>
      <c r="L18" s="245"/>
      <c r="M18" s="190"/>
    </row>
    <row r="19" spans="1:13" s="191" customFormat="1" ht="14.5">
      <c r="A19" s="249">
        <v>17</v>
      </c>
      <c r="B19" s="250" t="s">
        <v>133</v>
      </c>
      <c r="C19" s="251" t="s">
        <v>396</v>
      </c>
      <c r="D19" s="252" t="s">
        <v>397</v>
      </c>
      <c r="E19" s="244">
        <v>2</v>
      </c>
      <c r="F19" s="244"/>
      <c r="G19" s="244">
        <v>30</v>
      </c>
      <c r="H19" s="244"/>
      <c r="I19" s="244"/>
      <c r="J19" s="244"/>
      <c r="K19" s="244"/>
      <c r="L19" s="245"/>
      <c r="M19" s="190"/>
    </row>
    <row r="20" spans="1:13" s="191" customFormat="1" ht="14.5">
      <c r="A20" s="249">
        <v>18</v>
      </c>
      <c r="B20" s="250" t="s">
        <v>133</v>
      </c>
      <c r="C20" s="251" t="s">
        <v>398</v>
      </c>
      <c r="D20" s="252" t="s">
        <v>397</v>
      </c>
      <c r="E20" s="244">
        <v>2</v>
      </c>
      <c r="F20" s="244"/>
      <c r="G20" s="244">
        <v>30</v>
      </c>
      <c r="H20" s="244"/>
      <c r="I20" s="244"/>
      <c r="J20" s="244"/>
      <c r="K20" s="244"/>
      <c r="L20" s="245"/>
      <c r="M20" s="190"/>
    </row>
    <row r="21" spans="1:13" s="191" customFormat="1" ht="14.5">
      <c r="A21" s="249">
        <v>19</v>
      </c>
      <c r="B21" s="250" t="s">
        <v>133</v>
      </c>
      <c r="C21" s="251" t="s">
        <v>399</v>
      </c>
      <c r="D21" s="252" t="s">
        <v>397</v>
      </c>
      <c r="E21" s="244">
        <v>2</v>
      </c>
      <c r="F21" s="244"/>
      <c r="G21" s="244">
        <v>30</v>
      </c>
      <c r="H21" s="244"/>
      <c r="I21" s="244"/>
      <c r="J21" s="244"/>
      <c r="K21" s="244"/>
      <c r="L21" s="245"/>
      <c r="M21" s="190"/>
    </row>
    <row r="22" spans="1:13" s="191" customFormat="1" ht="14.5">
      <c r="A22" s="249">
        <v>20</v>
      </c>
      <c r="B22" s="250" t="s">
        <v>133</v>
      </c>
      <c r="C22" s="251" t="s">
        <v>400</v>
      </c>
      <c r="D22" s="252" t="s">
        <v>397</v>
      </c>
      <c r="E22" s="244">
        <v>1</v>
      </c>
      <c r="F22" s="244"/>
      <c r="G22" s="244">
        <v>15</v>
      </c>
      <c r="H22" s="244"/>
      <c r="I22" s="244"/>
      <c r="J22" s="244"/>
      <c r="K22" s="244"/>
      <c r="L22" s="245"/>
      <c r="M22" s="190"/>
    </row>
    <row r="23" spans="1:13" s="191" customFormat="1" ht="14.5">
      <c r="A23" s="249">
        <v>21</v>
      </c>
      <c r="B23" s="250" t="s">
        <v>133</v>
      </c>
      <c r="C23" s="252" t="s">
        <v>401</v>
      </c>
      <c r="D23" s="252" t="s">
        <v>397</v>
      </c>
      <c r="E23" s="244">
        <v>1</v>
      </c>
      <c r="F23" s="244"/>
      <c r="G23" s="244">
        <v>15</v>
      </c>
      <c r="H23" s="244"/>
      <c r="I23" s="244"/>
      <c r="J23" s="244"/>
      <c r="K23" s="244"/>
      <c r="L23" s="245"/>
      <c r="M23" s="190"/>
    </row>
    <row r="24" spans="1:13" s="191" customFormat="1" ht="14.5">
      <c r="A24" s="249">
        <v>22</v>
      </c>
      <c r="B24" s="250" t="s">
        <v>133</v>
      </c>
      <c r="C24" s="252" t="s">
        <v>402</v>
      </c>
      <c r="D24" s="252" t="s">
        <v>395</v>
      </c>
      <c r="E24" s="245"/>
      <c r="F24" s="244">
        <v>1</v>
      </c>
      <c r="G24" s="244"/>
      <c r="H24" s="244">
        <v>15</v>
      </c>
      <c r="I24" s="244"/>
      <c r="J24" s="244"/>
      <c r="K24" s="244"/>
      <c r="L24" s="245"/>
      <c r="M24" s="190"/>
    </row>
    <row r="25" spans="1:13" s="191" customFormat="1" ht="14.5">
      <c r="A25" s="249">
        <v>23</v>
      </c>
      <c r="B25" s="250" t="s">
        <v>133</v>
      </c>
      <c r="C25" s="252" t="s">
        <v>403</v>
      </c>
      <c r="D25" s="252" t="s">
        <v>395</v>
      </c>
      <c r="E25" s="245"/>
      <c r="F25" s="244">
        <v>1</v>
      </c>
      <c r="G25" s="244"/>
      <c r="H25" s="244">
        <v>15</v>
      </c>
      <c r="I25" s="244"/>
      <c r="J25" s="244"/>
      <c r="K25" s="244"/>
      <c r="L25" s="245"/>
      <c r="M25" s="190"/>
    </row>
    <row r="26" spans="1:13" s="191" customFormat="1" ht="14.5">
      <c r="A26" s="249">
        <v>24</v>
      </c>
      <c r="B26" s="250" t="s">
        <v>133</v>
      </c>
      <c r="C26" s="252" t="s">
        <v>404</v>
      </c>
      <c r="D26" s="252" t="s">
        <v>397</v>
      </c>
      <c r="E26" s="244">
        <v>2</v>
      </c>
      <c r="F26" s="244"/>
      <c r="G26" s="244">
        <v>30</v>
      </c>
      <c r="H26" s="244"/>
      <c r="I26" s="244"/>
      <c r="J26" s="244"/>
      <c r="K26" s="244"/>
      <c r="L26" s="245"/>
      <c r="M26" s="190"/>
    </row>
    <row r="27" spans="1:13" s="191" customFormat="1" ht="14.5">
      <c r="A27" s="249">
        <v>25</v>
      </c>
      <c r="B27" s="250" t="s">
        <v>133</v>
      </c>
      <c r="C27" s="252" t="s">
        <v>405</v>
      </c>
      <c r="D27" s="252" t="s">
        <v>397</v>
      </c>
      <c r="E27" s="244">
        <v>2</v>
      </c>
      <c r="F27" s="244"/>
      <c r="G27" s="244">
        <v>30</v>
      </c>
      <c r="H27" s="244"/>
      <c r="I27" s="244"/>
      <c r="J27" s="244"/>
      <c r="K27" s="244"/>
      <c r="L27" s="245"/>
      <c r="M27" s="190"/>
    </row>
    <row r="28" spans="1:13" s="191" customFormat="1" ht="14.5">
      <c r="A28" s="249">
        <v>26</v>
      </c>
      <c r="B28" s="250" t="s">
        <v>133</v>
      </c>
      <c r="C28" s="251" t="s">
        <v>406</v>
      </c>
      <c r="D28" s="252" t="s">
        <v>395</v>
      </c>
      <c r="E28" s="245"/>
      <c r="F28" s="244">
        <v>2</v>
      </c>
      <c r="G28" s="244"/>
      <c r="H28" s="244">
        <v>15</v>
      </c>
      <c r="I28" s="244"/>
      <c r="J28" s="244">
        <v>20</v>
      </c>
      <c r="K28" s="244"/>
      <c r="L28" s="245"/>
      <c r="M28" s="190"/>
    </row>
    <row r="29" spans="1:13" s="191" customFormat="1" ht="14.5">
      <c r="A29" s="249">
        <v>27</v>
      </c>
      <c r="B29" s="250" t="s">
        <v>133</v>
      </c>
      <c r="C29" s="252" t="s">
        <v>407</v>
      </c>
      <c r="D29" s="252" t="s">
        <v>395</v>
      </c>
      <c r="E29" s="245"/>
      <c r="F29" s="244">
        <v>3</v>
      </c>
      <c r="G29" s="244"/>
      <c r="H29" s="244">
        <v>15</v>
      </c>
      <c r="I29" s="244">
        <v>50</v>
      </c>
      <c r="J29" s="244"/>
      <c r="K29" s="244"/>
      <c r="L29" s="245"/>
      <c r="M29" s="190"/>
    </row>
    <row r="30" spans="1:13" s="191" customFormat="1" ht="14.5">
      <c r="A30" s="249">
        <v>28</v>
      </c>
      <c r="B30" s="250" t="s">
        <v>133</v>
      </c>
      <c r="C30" s="252" t="s">
        <v>408</v>
      </c>
      <c r="D30" s="252" t="s">
        <v>397</v>
      </c>
      <c r="E30" s="244">
        <v>12</v>
      </c>
      <c r="F30" s="244"/>
      <c r="G30" s="244">
        <v>48</v>
      </c>
      <c r="H30" s="244"/>
      <c r="I30" s="244"/>
      <c r="J30" s="244"/>
      <c r="K30" s="244"/>
      <c r="L30" s="245"/>
      <c r="M30" s="190"/>
    </row>
    <row r="31" spans="1:13" s="191" customFormat="1" ht="14.5">
      <c r="A31" s="249">
        <v>29</v>
      </c>
      <c r="B31" s="250" t="s">
        <v>133</v>
      </c>
      <c r="C31" s="252" t="s">
        <v>409</v>
      </c>
      <c r="D31" s="252" t="s">
        <v>397</v>
      </c>
      <c r="E31" s="244">
        <v>2</v>
      </c>
      <c r="F31" s="244"/>
      <c r="G31" s="244">
        <v>10</v>
      </c>
      <c r="H31" s="244"/>
      <c r="I31" s="244"/>
      <c r="J31" s="244">
        <v>20</v>
      </c>
      <c r="K31" s="244"/>
      <c r="L31" s="245"/>
      <c r="M31" s="190"/>
    </row>
    <row r="32" spans="1:13" s="191" customFormat="1" ht="14.5">
      <c r="A32" s="249">
        <v>30</v>
      </c>
      <c r="B32" s="250" t="s">
        <v>133</v>
      </c>
      <c r="C32" s="252" t="s">
        <v>410</v>
      </c>
      <c r="D32" s="252" t="s">
        <v>397</v>
      </c>
      <c r="E32" s="244">
        <v>2</v>
      </c>
      <c r="F32" s="244"/>
      <c r="G32" s="244">
        <v>10</v>
      </c>
      <c r="H32" s="244"/>
      <c r="I32" s="244"/>
      <c r="J32" s="244">
        <v>20</v>
      </c>
      <c r="K32" s="244"/>
      <c r="L32" s="245"/>
      <c r="M32" s="190"/>
    </row>
    <row r="33" spans="1:13" s="191" customFormat="1" ht="28" customHeight="1">
      <c r="A33" s="567" t="s">
        <v>135</v>
      </c>
      <c r="B33" s="568"/>
      <c r="C33" s="568"/>
      <c r="D33" s="569"/>
      <c r="E33" s="244"/>
      <c r="F33" s="244"/>
      <c r="G33" s="244">
        <v>1304</v>
      </c>
      <c r="H33" s="244"/>
      <c r="I33" s="244">
        <v>50</v>
      </c>
      <c r="J33" s="244"/>
      <c r="K33" s="244">
        <v>5200</v>
      </c>
      <c r="L33" s="245" t="s">
        <v>411</v>
      </c>
      <c r="M33" s="190"/>
    </row>
    <row r="34" spans="1:13" s="191" customFormat="1" ht="41.5" customHeight="1">
      <c r="A34" s="566" t="s">
        <v>412</v>
      </c>
      <c r="B34" s="566"/>
      <c r="C34" s="566"/>
      <c r="D34" s="256"/>
      <c r="E34" s="257">
        <f t="shared" ref="E34:K34" si="0">SUM(E3:E33)</f>
        <v>56</v>
      </c>
      <c r="F34" s="257">
        <f t="shared" si="0"/>
        <v>16</v>
      </c>
      <c r="G34" s="257">
        <f t="shared" si="0"/>
        <v>1800</v>
      </c>
      <c r="H34" s="257">
        <f t="shared" si="0"/>
        <v>150</v>
      </c>
      <c r="I34" s="257">
        <f t="shared" si="0"/>
        <v>150</v>
      </c>
      <c r="J34" s="257">
        <f t="shared" si="0"/>
        <v>120</v>
      </c>
      <c r="K34" s="257">
        <f t="shared" si="0"/>
        <v>5200</v>
      </c>
      <c r="L34" s="258"/>
      <c r="M34" s="190"/>
    </row>
  </sheetData>
  <mergeCells count="3">
    <mergeCell ref="A1:L1"/>
    <mergeCell ref="A34:C34"/>
    <mergeCell ref="A33:D33"/>
  </mergeCells>
  <pageMargins left="0.7" right="0.7" top="0.75" bottom="0.75" header="0.3" footer="0.3"/>
  <pageSetup paperSize="9" orientation="portrait"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CCB10-9F72-4952-888B-0D8A69464F27}">
  <dimension ref="A1:J64"/>
  <sheetViews>
    <sheetView tabSelected="1" topLeftCell="A5" zoomScale="70" zoomScaleNormal="70" workbookViewId="0">
      <selection activeCell="N5" sqref="N5"/>
    </sheetView>
  </sheetViews>
  <sheetFormatPr defaultColWidth="8.7265625" defaultRowHeight="14.5"/>
  <cols>
    <col min="1" max="1" width="8.7265625" style="273"/>
    <col min="2" max="2" width="14.36328125" style="267" customWidth="1"/>
    <col min="3" max="3" width="11.90625" style="267" customWidth="1"/>
    <col min="4" max="5" width="14.90625" style="267" customWidth="1"/>
    <col min="6" max="6" width="11.453125" style="267" customWidth="1"/>
    <col min="7" max="7" width="16.453125" style="267" customWidth="1"/>
    <col min="8" max="8" width="31.90625" style="274" customWidth="1"/>
    <col min="9" max="9" width="20.453125" style="267" customWidth="1"/>
    <col min="10" max="10" width="37.90625" style="267" customWidth="1"/>
    <col min="11" max="16384" width="8.7265625" style="267"/>
  </cols>
  <sheetData>
    <row r="1" spans="1:10" ht="63" customHeight="1">
      <c r="A1" s="573" t="s">
        <v>413</v>
      </c>
      <c r="B1" s="573"/>
      <c r="C1" s="573"/>
      <c r="D1" s="573"/>
      <c r="E1" s="573"/>
      <c r="F1" s="573"/>
      <c r="G1" s="573"/>
      <c r="H1" s="573"/>
      <c r="I1" s="573"/>
      <c r="J1" s="573"/>
    </row>
    <row r="2" spans="1:10" s="262" customFormat="1" ht="57" customHeight="1">
      <c r="A2" s="260" t="s">
        <v>414</v>
      </c>
      <c r="B2" s="261" t="s">
        <v>109</v>
      </c>
      <c r="C2" s="261" t="s">
        <v>121</v>
      </c>
      <c r="D2" s="261" t="s">
        <v>415</v>
      </c>
      <c r="E2" s="261" t="s">
        <v>416</v>
      </c>
      <c r="F2" s="261" t="s">
        <v>417</v>
      </c>
      <c r="G2" s="261" t="s">
        <v>418</v>
      </c>
      <c r="H2" s="261" t="s">
        <v>419</v>
      </c>
      <c r="I2" s="261" t="s">
        <v>122</v>
      </c>
      <c r="J2" s="261" t="s">
        <v>7</v>
      </c>
    </row>
    <row r="3" spans="1:10" ht="131.5" customHeight="1">
      <c r="A3" s="263">
        <v>1</v>
      </c>
      <c r="B3" s="264" t="s">
        <v>420</v>
      </c>
      <c r="C3" s="264" t="s">
        <v>131</v>
      </c>
      <c r="D3" s="265" t="s">
        <v>421</v>
      </c>
      <c r="E3" s="265" t="s">
        <v>422</v>
      </c>
      <c r="F3" s="265">
        <v>1</v>
      </c>
      <c r="G3" s="265">
        <v>1</v>
      </c>
      <c r="H3" s="264" t="s">
        <v>423</v>
      </c>
      <c r="I3" s="266" t="s">
        <v>424</v>
      </c>
      <c r="J3" s="264" t="s">
        <v>425</v>
      </c>
    </row>
    <row r="4" spans="1:10" ht="131.5" customHeight="1">
      <c r="A4" s="263">
        <v>2</v>
      </c>
      <c r="B4" s="264" t="s">
        <v>426</v>
      </c>
      <c r="C4" s="264" t="s">
        <v>131</v>
      </c>
      <c r="D4" s="265" t="s">
        <v>421</v>
      </c>
      <c r="E4" s="265" t="s">
        <v>422</v>
      </c>
      <c r="F4" s="265">
        <v>1</v>
      </c>
      <c r="G4" s="265">
        <v>1</v>
      </c>
      <c r="H4" s="264" t="s">
        <v>423</v>
      </c>
      <c r="I4" s="266" t="s">
        <v>424</v>
      </c>
      <c r="J4" s="264" t="s">
        <v>425</v>
      </c>
    </row>
    <row r="5" spans="1:10" ht="131.5" customHeight="1">
      <c r="A5" s="263">
        <v>3</v>
      </c>
      <c r="B5" s="264" t="s">
        <v>427</v>
      </c>
      <c r="C5" s="264" t="s">
        <v>131</v>
      </c>
      <c r="D5" s="265" t="s">
        <v>421</v>
      </c>
      <c r="E5" s="265" t="s">
        <v>422</v>
      </c>
      <c r="F5" s="265">
        <v>1</v>
      </c>
      <c r="G5" s="265">
        <v>1</v>
      </c>
      <c r="H5"/>
      <c r="I5" s="266"/>
      <c r="J5" s="264"/>
    </row>
    <row r="6" spans="1:10" ht="131.5" customHeight="1">
      <c r="A6" s="263">
        <v>4</v>
      </c>
      <c r="B6" s="264" t="s">
        <v>428</v>
      </c>
      <c r="C6" s="264" t="s">
        <v>131</v>
      </c>
      <c r="D6" s="265" t="s">
        <v>421</v>
      </c>
      <c r="E6" s="265" t="s">
        <v>422</v>
      </c>
      <c r="F6" s="265">
        <v>1</v>
      </c>
      <c r="G6" s="265">
        <v>1</v>
      </c>
      <c r="H6" s="264" t="s">
        <v>423</v>
      </c>
      <c r="I6" s="266" t="s">
        <v>429</v>
      </c>
      <c r="J6" s="264" t="s">
        <v>425</v>
      </c>
    </row>
    <row r="7" spans="1:10" ht="131.5" customHeight="1">
      <c r="A7" s="263">
        <v>5</v>
      </c>
      <c r="B7" s="264" t="s">
        <v>430</v>
      </c>
      <c r="C7" s="264" t="s">
        <v>131</v>
      </c>
      <c r="D7" s="265" t="s">
        <v>421</v>
      </c>
      <c r="E7" s="265" t="s">
        <v>422</v>
      </c>
      <c r="F7" s="265">
        <v>1</v>
      </c>
      <c r="G7" s="265">
        <v>1</v>
      </c>
      <c r="H7" s="264" t="s">
        <v>423</v>
      </c>
      <c r="I7" s="266" t="s">
        <v>431</v>
      </c>
      <c r="J7" s="264" t="s">
        <v>425</v>
      </c>
    </row>
    <row r="8" spans="1:10" ht="131.5" customHeight="1">
      <c r="A8" s="263">
        <v>6</v>
      </c>
      <c r="B8" s="264" t="s">
        <v>432</v>
      </c>
      <c r="C8" s="264" t="s">
        <v>131</v>
      </c>
      <c r="D8" s="265" t="s">
        <v>421</v>
      </c>
      <c r="E8" s="265" t="s">
        <v>422</v>
      </c>
      <c r="F8" s="265">
        <v>1</v>
      </c>
      <c r="G8" s="265">
        <v>1</v>
      </c>
      <c r="H8" s="264" t="s">
        <v>423</v>
      </c>
      <c r="I8" s="266" t="s">
        <v>433</v>
      </c>
      <c r="J8" s="264" t="s">
        <v>425</v>
      </c>
    </row>
    <row r="9" spans="1:10" ht="131.5" customHeight="1">
      <c r="A9" s="263">
        <v>7</v>
      </c>
      <c r="B9" s="264" t="s">
        <v>434</v>
      </c>
      <c r="C9" s="264" t="s">
        <v>131</v>
      </c>
      <c r="D9" s="265" t="s">
        <v>421</v>
      </c>
      <c r="E9" s="265" t="s">
        <v>422</v>
      </c>
      <c r="F9" s="265">
        <v>1</v>
      </c>
      <c r="G9" s="265">
        <v>1</v>
      </c>
      <c r="H9"/>
      <c r="I9" s="266"/>
      <c r="J9" s="264"/>
    </row>
    <row r="10" spans="1:10" ht="131.5" customHeight="1">
      <c r="A10" s="263">
        <v>8</v>
      </c>
      <c r="B10" s="264" t="s">
        <v>435</v>
      </c>
      <c r="C10" s="264" t="s">
        <v>131</v>
      </c>
      <c r="D10" s="265" t="s">
        <v>421</v>
      </c>
      <c r="E10" s="265" t="s">
        <v>422</v>
      </c>
      <c r="F10" s="265">
        <v>1</v>
      </c>
      <c r="G10" s="265">
        <v>1</v>
      </c>
      <c r="H10" s="264" t="s">
        <v>423</v>
      </c>
      <c r="I10" s="266" t="s">
        <v>436</v>
      </c>
      <c r="J10" s="264" t="s">
        <v>437</v>
      </c>
    </row>
    <row r="11" spans="1:10" ht="131.5" customHeight="1">
      <c r="A11" s="263">
        <v>9</v>
      </c>
      <c r="B11" s="264" t="s">
        <v>438</v>
      </c>
      <c r="C11" s="264" t="s">
        <v>131</v>
      </c>
      <c r="D11" s="265" t="s">
        <v>421</v>
      </c>
      <c r="E11" s="265" t="s">
        <v>422</v>
      </c>
      <c r="F11" s="265">
        <v>1</v>
      </c>
      <c r="G11" s="265"/>
      <c r="H11" s="267"/>
      <c r="I11" s="266" t="s">
        <v>436</v>
      </c>
      <c r="J11" s="264" t="s">
        <v>437</v>
      </c>
    </row>
    <row r="12" spans="1:10" ht="131.5" customHeight="1">
      <c r="A12" s="263">
        <v>10</v>
      </c>
      <c r="B12" s="264" t="s">
        <v>439</v>
      </c>
      <c r="C12" s="264" t="s">
        <v>131</v>
      </c>
      <c r="D12" s="265" t="s">
        <v>421</v>
      </c>
      <c r="E12" s="265" t="s">
        <v>422</v>
      </c>
      <c r="F12" s="265">
        <v>1</v>
      </c>
      <c r="G12" s="265">
        <v>1</v>
      </c>
      <c r="H12" s="264" t="s">
        <v>423</v>
      </c>
      <c r="I12" s="266" t="s">
        <v>436</v>
      </c>
      <c r="J12" s="264" t="s">
        <v>425</v>
      </c>
    </row>
    <row r="13" spans="1:10" ht="131.5" customHeight="1">
      <c r="A13" s="263">
        <v>11</v>
      </c>
      <c r="B13" s="264" t="s">
        <v>440</v>
      </c>
      <c r="C13" s="264" t="s">
        <v>131</v>
      </c>
      <c r="D13" s="265" t="s">
        <v>421</v>
      </c>
      <c r="E13" s="265" t="s">
        <v>422</v>
      </c>
      <c r="F13" s="265">
        <v>1</v>
      </c>
      <c r="G13" s="265">
        <v>1</v>
      </c>
      <c r="H13" s="264" t="s">
        <v>423</v>
      </c>
      <c r="I13" s="266" t="s">
        <v>436</v>
      </c>
      <c r="J13" s="264" t="s">
        <v>425</v>
      </c>
    </row>
    <row r="14" spans="1:10" ht="131.5" customHeight="1">
      <c r="A14" s="263">
        <v>12</v>
      </c>
      <c r="B14" s="264" t="s">
        <v>441</v>
      </c>
      <c r="C14" s="264" t="s">
        <v>129</v>
      </c>
      <c r="D14" s="264" t="s">
        <v>442</v>
      </c>
      <c r="E14" s="265" t="s">
        <v>443</v>
      </c>
      <c r="F14" s="265">
        <v>1</v>
      </c>
      <c r="G14" s="265">
        <v>1</v>
      </c>
      <c r="H14" s="264" t="s">
        <v>423</v>
      </c>
      <c r="I14" s="266" t="s">
        <v>444</v>
      </c>
      <c r="J14" s="264" t="s">
        <v>445</v>
      </c>
    </row>
    <row r="15" spans="1:10" ht="131.5" customHeight="1">
      <c r="A15" s="263">
        <v>13</v>
      </c>
      <c r="B15" s="264" t="s">
        <v>446</v>
      </c>
      <c r="C15" s="264" t="s">
        <v>125</v>
      </c>
      <c r="D15" s="264" t="s">
        <v>442</v>
      </c>
      <c r="E15" s="265" t="s">
        <v>422</v>
      </c>
      <c r="F15" s="265">
        <v>1</v>
      </c>
      <c r="G15" s="265">
        <v>1</v>
      </c>
      <c r="H15" s="264" t="s">
        <v>423</v>
      </c>
      <c r="I15" s="266" t="s">
        <v>447</v>
      </c>
      <c r="J15" s="264" t="s">
        <v>425</v>
      </c>
    </row>
    <row r="16" spans="1:10" ht="131.5" customHeight="1">
      <c r="A16" s="263">
        <v>14</v>
      </c>
      <c r="B16" s="264" t="s">
        <v>448</v>
      </c>
      <c r="C16" s="264" t="s">
        <v>125</v>
      </c>
      <c r="D16" s="264" t="s">
        <v>442</v>
      </c>
      <c r="E16" s="265" t="s">
        <v>422</v>
      </c>
      <c r="F16" s="265">
        <v>1</v>
      </c>
      <c r="G16" s="265">
        <v>1</v>
      </c>
      <c r="H16"/>
      <c r="I16" s="266"/>
      <c r="J16" s="264"/>
    </row>
    <row r="17" spans="1:10" ht="131.5" customHeight="1">
      <c r="A17" s="263">
        <v>15</v>
      </c>
      <c r="B17" s="264" t="s">
        <v>448</v>
      </c>
      <c r="C17" s="264" t="s">
        <v>129</v>
      </c>
      <c r="D17" s="264" t="s">
        <v>442</v>
      </c>
      <c r="E17" s="265" t="s">
        <v>422</v>
      </c>
      <c r="F17" s="265">
        <v>1</v>
      </c>
      <c r="G17" s="265">
        <v>1</v>
      </c>
      <c r="H17" s="264" t="s">
        <v>423</v>
      </c>
      <c r="I17" s="266" t="s">
        <v>447</v>
      </c>
      <c r="J17" s="264" t="s">
        <v>425</v>
      </c>
    </row>
    <row r="18" spans="1:10" ht="131.5" customHeight="1">
      <c r="A18" s="263">
        <v>16</v>
      </c>
      <c r="B18" s="264" t="s">
        <v>448</v>
      </c>
      <c r="C18" s="264" t="s">
        <v>129</v>
      </c>
      <c r="D18" s="264" t="s">
        <v>442</v>
      </c>
      <c r="E18" s="265" t="s">
        <v>422</v>
      </c>
      <c r="F18" s="265">
        <v>1</v>
      </c>
      <c r="G18" s="265">
        <v>1</v>
      </c>
      <c r="H18" s="264" t="s">
        <v>423</v>
      </c>
      <c r="I18" s="266" t="s">
        <v>447</v>
      </c>
      <c r="J18" s="264" t="s">
        <v>425</v>
      </c>
    </row>
    <row r="19" spans="1:10" ht="131.5" customHeight="1">
      <c r="A19" s="263">
        <v>17</v>
      </c>
      <c r="B19" s="264" t="s">
        <v>449</v>
      </c>
      <c r="C19" s="264" t="s">
        <v>125</v>
      </c>
      <c r="D19" s="264" t="s">
        <v>442</v>
      </c>
      <c r="E19" s="265" t="s">
        <v>443</v>
      </c>
      <c r="F19" s="265">
        <v>1</v>
      </c>
      <c r="G19" s="265">
        <v>1</v>
      </c>
      <c r="H19"/>
      <c r="I19" s="266"/>
      <c r="J19" s="264" t="s">
        <v>425</v>
      </c>
    </row>
    <row r="20" spans="1:10" ht="131.5" customHeight="1">
      <c r="A20" s="263">
        <v>18</v>
      </c>
      <c r="B20" s="264" t="s">
        <v>450</v>
      </c>
      <c r="C20" s="264" t="s">
        <v>125</v>
      </c>
      <c r="D20" s="264" t="s">
        <v>442</v>
      </c>
      <c r="E20" s="265" t="s">
        <v>443</v>
      </c>
      <c r="F20" s="265">
        <v>1</v>
      </c>
      <c r="G20" s="265">
        <v>1</v>
      </c>
      <c r="H20"/>
      <c r="I20" s="266"/>
      <c r="J20" s="264" t="s">
        <v>451</v>
      </c>
    </row>
    <row r="21" spans="1:10" ht="131.5" customHeight="1">
      <c r="A21" s="263">
        <v>19</v>
      </c>
      <c r="B21" s="264" t="s">
        <v>452</v>
      </c>
      <c r="C21" s="264" t="s">
        <v>129</v>
      </c>
      <c r="D21" s="264" t="s">
        <v>442</v>
      </c>
      <c r="E21" s="265" t="s">
        <v>443</v>
      </c>
      <c r="F21" s="265">
        <v>1</v>
      </c>
      <c r="G21" s="265">
        <v>1</v>
      </c>
      <c r="H21"/>
      <c r="I21" s="266"/>
      <c r="J21" s="264"/>
    </row>
    <row r="22" spans="1:10" ht="131.5" customHeight="1">
      <c r="A22" s="263">
        <v>20</v>
      </c>
      <c r="B22" s="264" t="s">
        <v>453</v>
      </c>
      <c r="C22" s="264" t="s">
        <v>131</v>
      </c>
      <c r="D22" s="265" t="s">
        <v>421</v>
      </c>
      <c r="E22" s="265" t="s">
        <v>422</v>
      </c>
      <c r="F22" s="265">
        <v>1</v>
      </c>
      <c r="G22" s="265">
        <v>1</v>
      </c>
      <c r="H22" s="264" t="s">
        <v>423</v>
      </c>
      <c r="I22" s="266" t="s">
        <v>454</v>
      </c>
      <c r="J22" s="264" t="s">
        <v>455</v>
      </c>
    </row>
    <row r="23" spans="1:10" ht="131.5" customHeight="1">
      <c r="A23" s="263">
        <v>21</v>
      </c>
      <c r="B23" s="264" t="s">
        <v>456</v>
      </c>
      <c r="C23" s="264" t="s">
        <v>131</v>
      </c>
      <c r="D23" s="265" t="s">
        <v>421</v>
      </c>
      <c r="E23" s="265" t="s">
        <v>422</v>
      </c>
      <c r="F23" s="265">
        <v>1</v>
      </c>
      <c r="G23" s="265">
        <v>1</v>
      </c>
      <c r="H23" s="264" t="s">
        <v>423</v>
      </c>
      <c r="I23" s="266" t="s">
        <v>454</v>
      </c>
      <c r="J23" s="264" t="s">
        <v>425</v>
      </c>
    </row>
    <row r="24" spans="1:10" ht="131.5" customHeight="1">
      <c r="A24" s="263">
        <v>22</v>
      </c>
      <c r="B24" s="264" t="s">
        <v>457</v>
      </c>
      <c r="C24" s="264" t="s">
        <v>131</v>
      </c>
      <c r="D24" s="265" t="s">
        <v>421</v>
      </c>
      <c r="E24" s="265" t="s">
        <v>422</v>
      </c>
      <c r="F24" s="265">
        <v>1</v>
      </c>
      <c r="G24" s="265">
        <v>1</v>
      </c>
      <c r="H24" s="264" t="s">
        <v>423</v>
      </c>
      <c r="I24" s="266" t="s">
        <v>458</v>
      </c>
      <c r="J24" s="264" t="s">
        <v>455</v>
      </c>
    </row>
    <row r="25" spans="1:10" ht="131.5" customHeight="1">
      <c r="A25" s="263">
        <v>23</v>
      </c>
      <c r="B25" s="264" t="s">
        <v>459</v>
      </c>
      <c r="C25" s="264" t="s">
        <v>131</v>
      </c>
      <c r="D25" s="265" t="s">
        <v>421</v>
      </c>
      <c r="E25" s="265" t="s">
        <v>422</v>
      </c>
      <c r="F25" s="265">
        <v>1</v>
      </c>
      <c r="G25" s="265">
        <v>1</v>
      </c>
      <c r="H25" s="264" t="s">
        <v>423</v>
      </c>
      <c r="I25" s="266" t="s">
        <v>458</v>
      </c>
      <c r="J25" s="264" t="s">
        <v>455</v>
      </c>
    </row>
    <row r="26" spans="1:10" ht="131.5" customHeight="1">
      <c r="A26" s="263">
        <v>24</v>
      </c>
      <c r="B26" s="264" t="s">
        <v>460</v>
      </c>
      <c r="C26" s="264" t="s">
        <v>131</v>
      </c>
      <c r="D26" s="265" t="s">
        <v>421</v>
      </c>
      <c r="E26" s="265" t="s">
        <v>422</v>
      </c>
      <c r="F26" s="265">
        <v>1</v>
      </c>
      <c r="G26" s="265"/>
      <c r="H26" s="264" t="s">
        <v>423</v>
      </c>
      <c r="I26" s="266" t="s">
        <v>461</v>
      </c>
      <c r="J26" s="264" t="s">
        <v>425</v>
      </c>
    </row>
    <row r="27" spans="1:10" ht="131.5" customHeight="1">
      <c r="A27" s="263">
        <v>25</v>
      </c>
      <c r="B27" s="264" t="s">
        <v>460</v>
      </c>
      <c r="C27" s="264" t="s">
        <v>131</v>
      </c>
      <c r="D27" s="265" t="s">
        <v>421</v>
      </c>
      <c r="E27" s="265" t="s">
        <v>422</v>
      </c>
      <c r="F27" s="265">
        <v>1</v>
      </c>
      <c r="G27" s="265">
        <v>1</v>
      </c>
      <c r="H27" s="264" t="s">
        <v>423</v>
      </c>
      <c r="I27" s="266" t="s">
        <v>461</v>
      </c>
      <c r="J27" s="264" t="s">
        <v>455</v>
      </c>
    </row>
    <row r="28" spans="1:10" ht="131.5" customHeight="1">
      <c r="A28" s="263">
        <v>26</v>
      </c>
      <c r="B28" s="264" t="s">
        <v>462</v>
      </c>
      <c r="C28" s="264" t="s">
        <v>131</v>
      </c>
      <c r="D28" s="265" t="s">
        <v>421</v>
      </c>
      <c r="E28" s="265" t="s">
        <v>422</v>
      </c>
      <c r="F28" s="265">
        <v>1</v>
      </c>
      <c r="G28" s="265">
        <v>1</v>
      </c>
      <c r="H28" s="264" t="s">
        <v>423</v>
      </c>
      <c r="I28" s="266" t="s">
        <v>454</v>
      </c>
      <c r="J28" s="264" t="s">
        <v>455</v>
      </c>
    </row>
    <row r="29" spans="1:10" ht="131.5" customHeight="1">
      <c r="A29" s="263">
        <v>27</v>
      </c>
      <c r="B29" s="264" t="s">
        <v>463</v>
      </c>
      <c r="C29" s="264" t="s">
        <v>131</v>
      </c>
      <c r="D29" s="265" t="s">
        <v>421</v>
      </c>
      <c r="E29" s="265" t="s">
        <v>422</v>
      </c>
      <c r="F29" s="265">
        <v>1</v>
      </c>
      <c r="G29" s="265">
        <v>1</v>
      </c>
      <c r="H29" s="264" t="s">
        <v>423</v>
      </c>
      <c r="I29" s="266" t="s">
        <v>454</v>
      </c>
      <c r="J29" s="264" t="s">
        <v>455</v>
      </c>
    </row>
    <row r="30" spans="1:10" ht="131.5" customHeight="1">
      <c r="A30" s="263">
        <v>28</v>
      </c>
      <c r="B30" s="264" t="s">
        <v>463</v>
      </c>
      <c r="C30" s="264" t="s">
        <v>131</v>
      </c>
      <c r="D30" s="265" t="s">
        <v>421</v>
      </c>
      <c r="E30" s="265" t="s">
        <v>422</v>
      </c>
      <c r="F30" s="265">
        <v>1</v>
      </c>
      <c r="G30" s="265">
        <v>1</v>
      </c>
      <c r="H30" s="264" t="s">
        <v>423</v>
      </c>
      <c r="I30" s="266" t="s">
        <v>454</v>
      </c>
      <c r="J30" s="264" t="s">
        <v>455</v>
      </c>
    </row>
    <row r="31" spans="1:10" ht="131.5" customHeight="1">
      <c r="A31" s="263">
        <v>29</v>
      </c>
      <c r="B31" s="264" t="s">
        <v>453</v>
      </c>
      <c r="C31" s="264" t="s">
        <v>131</v>
      </c>
      <c r="D31" s="265" t="s">
        <v>421</v>
      </c>
      <c r="E31" s="265" t="s">
        <v>422</v>
      </c>
      <c r="F31" s="265">
        <v>1</v>
      </c>
      <c r="G31" s="265">
        <v>1</v>
      </c>
      <c r="H31" s="264" t="s">
        <v>423</v>
      </c>
      <c r="I31" s="266" t="s">
        <v>454</v>
      </c>
      <c r="J31" s="264" t="s">
        <v>425</v>
      </c>
    </row>
    <row r="32" spans="1:10" ht="131.5" customHeight="1">
      <c r="A32" s="263">
        <v>30</v>
      </c>
      <c r="B32" s="264" t="s">
        <v>464</v>
      </c>
      <c r="C32" s="264" t="s">
        <v>125</v>
      </c>
      <c r="D32" s="265" t="s">
        <v>421</v>
      </c>
      <c r="E32" s="265" t="s">
        <v>422</v>
      </c>
      <c r="F32" s="265">
        <v>1</v>
      </c>
      <c r="G32" s="265">
        <v>1</v>
      </c>
      <c r="H32" s="264" t="s">
        <v>423</v>
      </c>
      <c r="I32" s="266" t="s">
        <v>465</v>
      </c>
      <c r="J32" s="264" t="s">
        <v>437</v>
      </c>
    </row>
    <row r="33" spans="1:10" ht="131.5" customHeight="1">
      <c r="A33" s="263">
        <v>31</v>
      </c>
      <c r="B33" s="264" t="s">
        <v>466</v>
      </c>
      <c r="C33" s="264" t="s">
        <v>129</v>
      </c>
      <c r="D33" s="264" t="s">
        <v>442</v>
      </c>
      <c r="E33" s="264" t="s">
        <v>443</v>
      </c>
      <c r="F33" s="265">
        <v>1</v>
      </c>
      <c r="G33" s="265"/>
      <c r="H33" s="264" t="s">
        <v>423</v>
      </c>
      <c r="I33" s="266" t="s">
        <v>467</v>
      </c>
      <c r="J33" s="264" t="s">
        <v>468</v>
      </c>
    </row>
    <row r="34" spans="1:10" ht="131.5" customHeight="1">
      <c r="A34" s="263">
        <v>32</v>
      </c>
      <c r="B34" s="264" t="s">
        <v>469</v>
      </c>
      <c r="C34" s="264" t="s">
        <v>129</v>
      </c>
      <c r="D34" s="264" t="s">
        <v>421</v>
      </c>
      <c r="E34" s="264" t="s">
        <v>422</v>
      </c>
      <c r="F34" s="265">
        <v>1</v>
      </c>
      <c r="G34" s="265"/>
      <c r="H34" s="268"/>
      <c r="I34" s="269" t="s">
        <v>470</v>
      </c>
      <c r="J34" s="264" t="s">
        <v>437</v>
      </c>
    </row>
    <row r="35" spans="1:10" ht="131.5" customHeight="1">
      <c r="A35" s="263">
        <v>33</v>
      </c>
      <c r="B35" s="264" t="s">
        <v>471</v>
      </c>
      <c r="C35" s="264" t="s">
        <v>125</v>
      </c>
      <c r="D35" s="264" t="s">
        <v>442</v>
      </c>
      <c r="E35" s="264" t="s">
        <v>422</v>
      </c>
      <c r="F35" s="265">
        <v>3</v>
      </c>
      <c r="G35" s="265"/>
      <c r="H35"/>
      <c r="I35" s="269"/>
      <c r="J35" s="264"/>
    </row>
    <row r="36" spans="1:10" ht="131.5" customHeight="1">
      <c r="A36" s="263">
        <v>34</v>
      </c>
      <c r="B36" s="264" t="s">
        <v>472</v>
      </c>
      <c r="C36" s="264" t="s">
        <v>131</v>
      </c>
      <c r="D36" s="264" t="s">
        <v>421</v>
      </c>
      <c r="E36" s="264" t="s">
        <v>422</v>
      </c>
      <c r="F36" s="265">
        <v>1</v>
      </c>
      <c r="G36" s="265"/>
      <c r="H36" s="267"/>
      <c r="I36" s="266" t="s">
        <v>173</v>
      </c>
      <c r="J36" s="264"/>
    </row>
    <row r="37" spans="1:10" ht="131.5" customHeight="1">
      <c r="A37" s="263">
        <v>35</v>
      </c>
      <c r="B37" s="264" t="s">
        <v>473</v>
      </c>
      <c r="C37" s="264" t="s">
        <v>131</v>
      </c>
      <c r="D37" s="264" t="s">
        <v>421</v>
      </c>
      <c r="E37" s="264" t="s">
        <v>422</v>
      </c>
      <c r="F37" s="265">
        <v>1</v>
      </c>
      <c r="G37" s="265">
        <v>1</v>
      </c>
      <c r="H37"/>
      <c r="I37" s="266"/>
      <c r="J37" s="264"/>
    </row>
    <row r="38" spans="1:10" ht="131.5" customHeight="1">
      <c r="A38" s="263">
        <v>36</v>
      </c>
      <c r="B38" s="264" t="s">
        <v>474</v>
      </c>
      <c r="C38" s="264" t="s">
        <v>131</v>
      </c>
      <c r="D38" s="264" t="s">
        <v>421</v>
      </c>
      <c r="E38" s="264" t="s">
        <v>422</v>
      </c>
      <c r="F38" s="265">
        <v>2</v>
      </c>
      <c r="G38" s="265"/>
      <c r="H38" s="267"/>
      <c r="I38" s="266" t="s">
        <v>173</v>
      </c>
      <c r="J38" s="264"/>
    </row>
    <row r="39" spans="1:10" ht="131.5" customHeight="1">
      <c r="A39" s="263">
        <v>37</v>
      </c>
      <c r="B39" s="264" t="s">
        <v>475</v>
      </c>
      <c r="C39" s="264" t="s">
        <v>131</v>
      </c>
      <c r="D39" s="264" t="s">
        <v>421</v>
      </c>
      <c r="E39" s="264" t="s">
        <v>422</v>
      </c>
      <c r="F39" s="265">
        <v>2</v>
      </c>
      <c r="G39" s="265"/>
      <c r="H39" s="267"/>
      <c r="I39" s="266" t="s">
        <v>476</v>
      </c>
      <c r="J39" s="264"/>
    </row>
    <row r="40" spans="1:10" ht="131.5" customHeight="1">
      <c r="A40" s="263">
        <v>38</v>
      </c>
      <c r="B40" s="264" t="s">
        <v>477</v>
      </c>
      <c r="C40" s="264" t="s">
        <v>131</v>
      </c>
      <c r="D40" s="264" t="s">
        <v>421</v>
      </c>
      <c r="E40" s="264" t="s">
        <v>422</v>
      </c>
      <c r="F40" s="265">
        <v>1</v>
      </c>
      <c r="G40" s="265">
        <v>1</v>
      </c>
      <c r="H40" s="267"/>
      <c r="I40" s="266" t="s">
        <v>478</v>
      </c>
      <c r="J40" s="264"/>
    </row>
    <row r="41" spans="1:10" ht="131.5" customHeight="1">
      <c r="A41" s="263">
        <v>39</v>
      </c>
      <c r="B41" s="264" t="s">
        <v>479</v>
      </c>
      <c r="C41" s="264" t="s">
        <v>131</v>
      </c>
      <c r="D41" s="264" t="s">
        <v>421</v>
      </c>
      <c r="E41" s="264" t="s">
        <v>422</v>
      </c>
      <c r="F41" s="265">
        <v>1</v>
      </c>
      <c r="G41" s="265"/>
      <c r="H41" s="267"/>
      <c r="I41" s="266" t="s">
        <v>478</v>
      </c>
      <c r="J41" s="264"/>
    </row>
    <row r="42" spans="1:10" ht="131.5" customHeight="1">
      <c r="A42" s="263">
        <v>40</v>
      </c>
      <c r="B42" s="264" t="s">
        <v>480</v>
      </c>
      <c r="C42" s="264" t="s">
        <v>131</v>
      </c>
      <c r="D42" s="264" t="s">
        <v>421</v>
      </c>
      <c r="E42" s="264" t="s">
        <v>422</v>
      </c>
      <c r="F42" s="265">
        <v>1</v>
      </c>
      <c r="G42" s="265"/>
      <c r="H42" s="267"/>
      <c r="I42" s="266" t="s">
        <v>478</v>
      </c>
      <c r="J42" s="264"/>
    </row>
    <row r="43" spans="1:10" ht="131.5" customHeight="1">
      <c r="A43" s="263">
        <v>41</v>
      </c>
      <c r="B43" s="264" t="s">
        <v>481</v>
      </c>
      <c r="C43" s="264" t="s">
        <v>131</v>
      </c>
      <c r="D43" s="264" t="s">
        <v>421</v>
      </c>
      <c r="E43" s="264" t="s">
        <v>422</v>
      </c>
      <c r="F43" s="265">
        <v>1</v>
      </c>
      <c r="G43" s="265"/>
      <c r="H43" s="267"/>
      <c r="I43" s="266" t="s">
        <v>482</v>
      </c>
      <c r="J43" s="264"/>
    </row>
    <row r="44" spans="1:10" ht="131.5" customHeight="1">
      <c r="A44" s="263">
        <v>42</v>
      </c>
      <c r="B44" s="264" t="s">
        <v>483</v>
      </c>
      <c r="C44" s="264" t="s">
        <v>131</v>
      </c>
      <c r="D44" s="264" t="s">
        <v>421</v>
      </c>
      <c r="E44" s="264" t="s">
        <v>422</v>
      </c>
      <c r="F44" s="265">
        <v>1</v>
      </c>
      <c r="G44" s="265">
        <v>1</v>
      </c>
      <c r="H44" s="267"/>
      <c r="I44" s="266" t="s">
        <v>482</v>
      </c>
      <c r="J44" s="264"/>
    </row>
    <row r="45" spans="1:10" ht="131.5" customHeight="1">
      <c r="A45" s="263">
        <v>43</v>
      </c>
      <c r="B45" s="264" t="s">
        <v>484</v>
      </c>
      <c r="C45" s="264" t="s">
        <v>131</v>
      </c>
      <c r="D45" s="264" t="s">
        <v>421</v>
      </c>
      <c r="E45" s="264" t="s">
        <v>422</v>
      </c>
      <c r="F45" s="265">
        <v>1</v>
      </c>
      <c r="G45" s="265">
        <v>1</v>
      </c>
      <c r="H45" s="267"/>
      <c r="I45" s="266" t="s">
        <v>482</v>
      </c>
      <c r="J45" s="264"/>
    </row>
    <row r="46" spans="1:10" ht="131.5" customHeight="1">
      <c r="A46" s="263">
        <v>44</v>
      </c>
      <c r="B46" s="264">
        <v>382.75</v>
      </c>
      <c r="C46" s="264" t="s">
        <v>131</v>
      </c>
      <c r="D46" s="264" t="s">
        <v>421</v>
      </c>
      <c r="E46" s="264" t="s">
        <v>422</v>
      </c>
      <c r="F46" s="264">
        <v>2</v>
      </c>
      <c r="G46" s="265">
        <v>2</v>
      </c>
      <c r="H46"/>
      <c r="I46" s="266" t="s">
        <v>485</v>
      </c>
      <c r="J46" s="264"/>
    </row>
    <row r="47" spans="1:10" ht="131.5" customHeight="1">
      <c r="A47" s="263">
        <v>45</v>
      </c>
      <c r="B47" s="264">
        <v>383.65</v>
      </c>
      <c r="C47" s="264" t="s">
        <v>131</v>
      </c>
      <c r="D47" s="264" t="s">
        <v>421</v>
      </c>
      <c r="E47" s="264" t="s">
        <v>422</v>
      </c>
      <c r="F47" s="264">
        <v>1</v>
      </c>
      <c r="G47" s="265"/>
      <c r="H47" s="264"/>
      <c r="I47" s="266" t="s">
        <v>485</v>
      </c>
      <c r="J47" s="264"/>
    </row>
    <row r="48" spans="1:10" ht="131.5" customHeight="1">
      <c r="A48" s="263">
        <v>46</v>
      </c>
      <c r="B48" s="264" t="s">
        <v>486</v>
      </c>
      <c r="C48" s="264" t="s">
        <v>131</v>
      </c>
      <c r="D48" s="264" t="s">
        <v>421</v>
      </c>
      <c r="E48" s="264" t="s">
        <v>422</v>
      </c>
      <c r="F48" s="264">
        <v>1</v>
      </c>
      <c r="G48" s="265"/>
      <c r="H48"/>
      <c r="I48" s="266" t="s">
        <v>487</v>
      </c>
      <c r="J48" s="264"/>
    </row>
    <row r="49" spans="1:10" ht="131.5" customHeight="1">
      <c r="A49" s="263">
        <v>47</v>
      </c>
      <c r="B49" s="264" t="s">
        <v>486</v>
      </c>
      <c r="C49" s="264" t="s">
        <v>131</v>
      </c>
      <c r="D49" s="264" t="s">
        <v>421</v>
      </c>
      <c r="E49" s="264" t="s">
        <v>422</v>
      </c>
      <c r="F49" s="264">
        <v>1</v>
      </c>
      <c r="G49" s="265">
        <v>1</v>
      </c>
      <c r="H49"/>
      <c r="I49" s="266" t="s">
        <v>487</v>
      </c>
      <c r="J49" s="264"/>
    </row>
    <row r="50" spans="1:10" ht="131.5" customHeight="1">
      <c r="A50" s="263">
        <v>48</v>
      </c>
      <c r="B50" s="264" t="s">
        <v>486</v>
      </c>
      <c r="C50" s="264" t="s">
        <v>131</v>
      </c>
      <c r="D50" s="264" t="s">
        <v>421</v>
      </c>
      <c r="E50" s="264" t="s">
        <v>422</v>
      </c>
      <c r="F50" s="264">
        <v>1</v>
      </c>
      <c r="G50" s="265">
        <v>1</v>
      </c>
      <c r="H50"/>
      <c r="I50" s="266" t="s">
        <v>487</v>
      </c>
      <c r="J50" s="264"/>
    </row>
    <row r="51" spans="1:10" ht="131.5" customHeight="1">
      <c r="A51" s="263">
        <v>49</v>
      </c>
      <c r="B51" s="264">
        <v>388.13</v>
      </c>
      <c r="C51" s="264" t="s">
        <v>131</v>
      </c>
      <c r="D51" s="264" t="s">
        <v>421</v>
      </c>
      <c r="E51" s="264" t="s">
        <v>422</v>
      </c>
      <c r="F51" s="264">
        <v>1</v>
      </c>
      <c r="G51" s="265"/>
      <c r="H51"/>
      <c r="I51" s="266" t="s">
        <v>487</v>
      </c>
      <c r="J51" s="264"/>
    </row>
    <row r="52" spans="1:10" ht="131.5" customHeight="1">
      <c r="A52" s="263">
        <v>50</v>
      </c>
      <c r="B52" s="264" t="s">
        <v>488</v>
      </c>
      <c r="C52" s="264" t="s">
        <v>131</v>
      </c>
      <c r="D52" s="264" t="s">
        <v>421</v>
      </c>
      <c r="E52" s="264" t="s">
        <v>422</v>
      </c>
      <c r="F52" s="265">
        <v>1</v>
      </c>
      <c r="G52" s="265"/>
      <c r="H52"/>
      <c r="I52" s="266" t="s">
        <v>489</v>
      </c>
      <c r="J52" s="264"/>
    </row>
    <row r="53" spans="1:10" ht="131.5" customHeight="1">
      <c r="A53" s="263">
        <v>51</v>
      </c>
      <c r="B53" s="264" t="s">
        <v>490</v>
      </c>
      <c r="C53" s="264" t="s">
        <v>131</v>
      </c>
      <c r="D53" s="264" t="s">
        <v>421</v>
      </c>
      <c r="E53" s="264" t="s">
        <v>422</v>
      </c>
      <c r="F53" s="265">
        <v>1</v>
      </c>
      <c r="G53" s="265">
        <v>1</v>
      </c>
      <c r="H53"/>
      <c r="I53" s="266" t="s">
        <v>489</v>
      </c>
      <c r="J53" s="264"/>
    </row>
    <row r="54" spans="1:10" ht="131.5" customHeight="1">
      <c r="A54" s="263">
        <v>52</v>
      </c>
      <c r="B54" s="264" t="s">
        <v>491</v>
      </c>
      <c r="C54" s="264" t="s">
        <v>131</v>
      </c>
      <c r="D54" s="264" t="s">
        <v>421</v>
      </c>
      <c r="E54" s="264" t="s">
        <v>422</v>
      </c>
      <c r="F54" s="265">
        <v>1</v>
      </c>
      <c r="G54" s="265">
        <v>1</v>
      </c>
      <c r="H54"/>
      <c r="I54" s="266" t="s">
        <v>489</v>
      </c>
      <c r="J54" s="264"/>
    </row>
    <row r="55" spans="1:10" ht="131.5" customHeight="1">
      <c r="A55" s="263">
        <v>53</v>
      </c>
      <c r="B55" s="264" t="s">
        <v>492</v>
      </c>
      <c r="C55" s="264" t="s">
        <v>131</v>
      </c>
      <c r="D55" s="264" t="s">
        <v>421</v>
      </c>
      <c r="E55" s="264" t="s">
        <v>422</v>
      </c>
      <c r="F55" s="265">
        <v>1</v>
      </c>
      <c r="G55" s="265">
        <v>1</v>
      </c>
      <c r="H55"/>
      <c r="I55" s="266" t="s">
        <v>489</v>
      </c>
      <c r="J55" s="264"/>
    </row>
    <row r="56" spans="1:10" ht="131.5" customHeight="1">
      <c r="A56" s="263">
        <v>54</v>
      </c>
      <c r="B56" s="264" t="s">
        <v>493</v>
      </c>
      <c r="C56" s="264" t="s">
        <v>131</v>
      </c>
      <c r="D56" s="264" t="s">
        <v>421</v>
      </c>
      <c r="E56" s="264" t="s">
        <v>422</v>
      </c>
      <c r="F56" s="265">
        <v>1</v>
      </c>
      <c r="G56" s="265">
        <v>1</v>
      </c>
      <c r="H56"/>
      <c r="I56" s="266" t="s">
        <v>494</v>
      </c>
      <c r="J56" s="264"/>
    </row>
    <row r="57" spans="1:10" ht="131.5" customHeight="1">
      <c r="A57" s="263">
        <v>55</v>
      </c>
      <c r="B57" s="264" t="s">
        <v>495</v>
      </c>
      <c r="C57" s="264" t="s">
        <v>129</v>
      </c>
      <c r="D57" s="264" t="s">
        <v>496</v>
      </c>
      <c r="E57" s="264" t="s">
        <v>443</v>
      </c>
      <c r="F57" s="265">
        <v>2</v>
      </c>
      <c r="G57" s="265">
        <v>2</v>
      </c>
      <c r="H57"/>
      <c r="I57" s="266"/>
      <c r="J57" s="264"/>
    </row>
    <row r="58" spans="1:10" ht="131.5" customHeight="1">
      <c r="A58" s="263">
        <v>56</v>
      </c>
      <c r="B58" s="264" t="s">
        <v>497</v>
      </c>
      <c r="C58" s="264" t="s">
        <v>129</v>
      </c>
      <c r="D58" s="264" t="s">
        <v>496</v>
      </c>
      <c r="E58" s="264" t="s">
        <v>443</v>
      </c>
      <c r="F58" s="265">
        <v>1</v>
      </c>
      <c r="G58" s="265">
        <v>1</v>
      </c>
      <c r="H58"/>
      <c r="I58" s="266"/>
      <c r="J58" s="264"/>
    </row>
    <row r="59" spans="1:10" ht="131.5" customHeight="1">
      <c r="A59" s="263">
        <v>57</v>
      </c>
      <c r="B59" s="264" t="s">
        <v>498</v>
      </c>
      <c r="C59" s="264" t="s">
        <v>129</v>
      </c>
      <c r="D59" s="264" t="s">
        <v>496</v>
      </c>
      <c r="E59" s="264" t="s">
        <v>443</v>
      </c>
      <c r="F59" s="265">
        <v>2</v>
      </c>
      <c r="G59" s="265">
        <v>2</v>
      </c>
      <c r="H59"/>
      <c r="I59" s="266"/>
      <c r="J59" s="264"/>
    </row>
    <row r="60" spans="1:10" ht="131.5" customHeight="1">
      <c r="A60" s="263">
        <v>58</v>
      </c>
      <c r="B60" s="264" t="s">
        <v>499</v>
      </c>
      <c r="C60" s="264" t="s">
        <v>129</v>
      </c>
      <c r="D60" s="264" t="s">
        <v>442</v>
      </c>
      <c r="E60" s="264" t="s">
        <v>422</v>
      </c>
      <c r="F60" s="265">
        <v>3</v>
      </c>
      <c r="G60" s="265">
        <v>3</v>
      </c>
      <c r="H60"/>
      <c r="I60" s="266"/>
      <c r="J60" s="264"/>
    </row>
    <row r="61" spans="1:10" ht="131.5" customHeight="1">
      <c r="A61" s="263">
        <v>59</v>
      </c>
      <c r="B61" s="264" t="s">
        <v>500</v>
      </c>
      <c r="C61" s="264" t="s">
        <v>131</v>
      </c>
      <c r="D61" s="264" t="s">
        <v>421</v>
      </c>
      <c r="E61" s="264" t="s">
        <v>422</v>
      </c>
      <c r="F61" s="265">
        <v>1</v>
      </c>
      <c r="G61" s="265">
        <v>1</v>
      </c>
      <c r="H61"/>
      <c r="I61" s="266" t="s">
        <v>191</v>
      </c>
      <c r="J61" s="264"/>
    </row>
    <row r="62" spans="1:10" ht="131.5" customHeight="1">
      <c r="A62" s="263">
        <v>60</v>
      </c>
      <c r="B62" s="264" t="s">
        <v>501</v>
      </c>
      <c r="C62" s="264" t="s">
        <v>131</v>
      </c>
      <c r="D62" s="264" t="s">
        <v>421</v>
      </c>
      <c r="E62" s="264" t="s">
        <v>422</v>
      </c>
      <c r="F62" s="265">
        <v>1</v>
      </c>
      <c r="G62" s="265">
        <v>1</v>
      </c>
      <c r="H62"/>
      <c r="I62" s="266" t="s">
        <v>192</v>
      </c>
      <c r="J62" s="264"/>
    </row>
    <row r="63" spans="1:10" ht="43.5" customHeight="1">
      <c r="A63" s="263"/>
      <c r="B63" s="570" t="s">
        <v>135</v>
      </c>
      <c r="C63" s="571"/>
      <c r="D63" s="264" t="s">
        <v>421</v>
      </c>
      <c r="E63" s="264" t="s">
        <v>422</v>
      </c>
      <c r="F63" s="265">
        <v>31</v>
      </c>
      <c r="G63" s="265">
        <v>10</v>
      </c>
      <c r="H63"/>
      <c r="I63" s="266"/>
      <c r="J63" s="264"/>
    </row>
    <row r="64" spans="1:10" ht="46.5" customHeight="1">
      <c r="A64" s="572" t="s">
        <v>105</v>
      </c>
      <c r="B64" s="572"/>
      <c r="C64" s="572"/>
      <c r="D64" s="572"/>
      <c r="E64" s="270"/>
      <c r="F64" s="346">
        <f>SUM(F3:F63)</f>
        <v>100</v>
      </c>
      <c r="G64" s="270">
        <f>SUM(G3:G63)</f>
        <v>60</v>
      </c>
      <c r="H64" s="271"/>
      <c r="I64" s="272"/>
      <c r="J64" s="272"/>
    </row>
  </sheetData>
  <mergeCells count="3">
    <mergeCell ref="B63:C63"/>
    <mergeCell ref="A64:D64"/>
    <mergeCell ref="A1:J1"/>
  </mergeCells>
  <hyperlinks>
    <hyperlink ref="I14" r:id="rId1" xr:uid="{C33E0ED4-6C23-43B8-BC9F-93A407E2461D}"/>
    <hyperlink ref="I33" r:id="rId2" xr:uid="{9FAD5013-76CF-45AE-97EC-1C20AB3438D4}"/>
    <hyperlink ref="I32" r:id="rId3" xr:uid="{F0348F0F-25AD-4050-AA0D-88BC6FC2472B}"/>
    <hyperlink ref="I26" r:id="rId4" xr:uid="{E1A8804E-85D3-4118-8B2B-8A509ABB0F54}"/>
    <hyperlink ref="I27" r:id="rId5" xr:uid="{00AE9C14-6C46-4631-B6C1-EFC3E1E861BF}"/>
    <hyperlink ref="I25" r:id="rId6" xr:uid="{4613D5E5-75BE-488B-9351-FE0D8B20136D}"/>
    <hyperlink ref="I24" r:id="rId7" xr:uid="{C9834C9D-1A56-4C77-8FC9-3E4DD68C36AF}"/>
    <hyperlink ref="I22" r:id="rId8" xr:uid="{5801D677-3910-45B4-A478-099A59A35AFB}"/>
    <hyperlink ref="I23" r:id="rId9" xr:uid="{B6242423-E045-4CC2-9A98-7F7D55B516AE}"/>
    <hyperlink ref="I10" r:id="rId10" xr:uid="{532752C3-A88F-44E0-9A85-569490E0D569}"/>
    <hyperlink ref="I12" r:id="rId11" xr:uid="{C93028A4-A1EA-4529-8597-3F7347E16A2F}"/>
    <hyperlink ref="I13" r:id="rId12" xr:uid="{46EEEBB2-747F-40F2-B407-512E4C18C8CB}"/>
    <hyperlink ref="I8" r:id="rId13" xr:uid="{A9E47442-F6CF-4E71-B5D7-5D00E13664E7}"/>
    <hyperlink ref="I7" r:id="rId14" xr:uid="{1D1C472E-0A46-4FA8-92FD-8B312CC8C1CB}"/>
    <hyperlink ref="I6" r:id="rId15" xr:uid="{8372C728-ABD3-4CD4-B711-CCECA7D597FE}"/>
    <hyperlink ref="I3" r:id="rId16" xr:uid="{3C9EEDAF-9DFC-4873-98D8-43759EB888CB}"/>
    <hyperlink ref="I4" r:id="rId17" xr:uid="{5C101154-6C9D-4EF3-9262-CD700BB3AD66}"/>
    <hyperlink ref="I11" r:id="rId18" xr:uid="{1194A9E1-0C22-4D6F-9C48-AF5AC3B9EDA1}"/>
    <hyperlink ref="I31" r:id="rId19" xr:uid="{7BBA7229-EC74-4C18-AFC0-112F4FB3FA54}"/>
    <hyperlink ref="I29" r:id="rId20" xr:uid="{63332A51-5550-4687-873C-F2BE318D52B4}"/>
    <hyperlink ref="I30" r:id="rId21" xr:uid="{A2FA8E53-EF77-40D8-BDE1-762D0A5480F8}"/>
    <hyperlink ref="I28" r:id="rId22" xr:uid="{7AE4333D-61D7-47A2-BCA7-145CC6CA5B5B}"/>
    <hyperlink ref="I17" r:id="rId23" xr:uid="{DD4B31F2-3930-4ED4-93E0-1C9DAA5B8252}"/>
    <hyperlink ref="I18" r:id="rId24" xr:uid="{8B73CE6A-9790-486C-825B-F77A691EDFCF}"/>
    <hyperlink ref="I15" r:id="rId25" xr:uid="{DBA3FA3B-D738-4239-B550-55486491E599}"/>
    <hyperlink ref="I34" r:id="rId26" xr:uid="{A72A42D0-E040-4A94-9D7F-B5038D4FC6F2}"/>
  </hyperlinks>
  <pageMargins left="0.7" right="0.7" top="0.75" bottom="0.75" header="0.3" footer="0.3"/>
  <drawing r:id="rId2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1AF15-C3F1-465C-921D-451156E138A5}">
  <sheetPr filterMode="1">
    <pageSetUpPr fitToPage="1"/>
  </sheetPr>
  <dimension ref="A1:J67"/>
  <sheetViews>
    <sheetView topLeftCell="A2" zoomScale="70" zoomScaleNormal="70" workbookViewId="0">
      <pane ySplit="2" topLeftCell="A24" activePane="bottomLeft" state="frozen"/>
      <selection activeCell="A2" sqref="A2"/>
      <selection pane="bottomLeft" activeCell="B44" sqref="B44"/>
    </sheetView>
  </sheetViews>
  <sheetFormatPr defaultColWidth="8.7265625" defaultRowHeight="15.5"/>
  <cols>
    <col min="1" max="1" width="9.08984375" style="358" customWidth="1"/>
    <col min="2" max="2" width="75.90625" style="359" customWidth="1"/>
    <col min="3" max="3" width="10.453125" style="32" customWidth="1"/>
    <col min="4" max="4" width="11.453125" style="32" customWidth="1"/>
    <col min="5" max="5" width="14.7265625" style="378" customWidth="1"/>
    <col min="6" max="6" width="15.08984375" style="378" bestFit="1" customWidth="1"/>
    <col min="7" max="7" width="50.90625" style="368" bestFit="1" customWidth="1"/>
    <col min="8" max="8" width="26.6328125" style="360" customWidth="1"/>
    <col min="9" max="9" width="14.6328125" style="383" customWidth="1"/>
    <col min="10" max="10" width="12.453125" bestFit="1" customWidth="1"/>
  </cols>
  <sheetData>
    <row r="1" spans="1:9" ht="31" hidden="1" customHeight="1">
      <c r="A1" s="439"/>
      <c r="B1" s="439"/>
      <c r="C1" s="439"/>
      <c r="D1" s="439"/>
      <c r="E1" s="439"/>
      <c r="F1" s="439"/>
      <c r="G1" s="439"/>
    </row>
    <row r="2" spans="1:9" ht="33.5" customHeight="1">
      <c r="A2" s="437" t="s">
        <v>0</v>
      </c>
      <c r="B2" s="437"/>
      <c r="C2" s="437"/>
      <c r="D2" s="437"/>
      <c r="E2" s="438"/>
      <c r="F2" s="438"/>
      <c r="G2" s="437"/>
    </row>
    <row r="3" spans="1:9" s="354" customFormat="1" ht="40.5" customHeight="1">
      <c r="A3" s="351" t="s">
        <v>1</v>
      </c>
      <c r="B3" s="352" t="s">
        <v>2</v>
      </c>
      <c r="C3" s="352" t="s">
        <v>3</v>
      </c>
      <c r="D3" s="352" t="s">
        <v>4</v>
      </c>
      <c r="E3" s="376" t="s">
        <v>5</v>
      </c>
      <c r="F3" s="376" t="s">
        <v>6</v>
      </c>
      <c r="G3" s="353" t="s">
        <v>7</v>
      </c>
      <c r="H3" s="360"/>
      <c r="I3" s="383"/>
    </row>
    <row r="4" spans="1:9" ht="325" hidden="1">
      <c r="A4" s="355">
        <v>1</v>
      </c>
      <c r="B4" s="356" t="s">
        <v>8</v>
      </c>
      <c r="C4" s="352" t="s">
        <v>9</v>
      </c>
      <c r="D4" s="351">
        <f>'1-Distribution Panel'!D35</f>
        <v>35</v>
      </c>
      <c r="E4" s="407">
        <v>85000</v>
      </c>
      <c r="F4" s="407">
        <f>D4*E4</f>
        <v>2975000</v>
      </c>
      <c r="G4" s="353" t="s">
        <v>10</v>
      </c>
      <c r="H4" s="360" t="s">
        <v>11</v>
      </c>
    </row>
    <row r="5" spans="1:9" ht="73" hidden="1">
      <c r="A5" s="355">
        <f>A4+1</f>
        <v>2</v>
      </c>
      <c r="B5" s="356" t="s">
        <v>12</v>
      </c>
      <c r="C5" s="352" t="s">
        <v>9</v>
      </c>
      <c r="D5" s="352"/>
      <c r="E5" s="407">
        <v>5500</v>
      </c>
      <c r="F5" s="408">
        <f t="shared" ref="F5:F62" si="0">D5*E5</f>
        <v>0</v>
      </c>
      <c r="G5" s="364" t="s">
        <v>13</v>
      </c>
      <c r="H5" s="360" t="s">
        <v>15</v>
      </c>
      <c r="I5" s="383" t="s">
        <v>702</v>
      </c>
    </row>
    <row r="6" spans="1:9" ht="61" hidden="1">
      <c r="A6" s="355">
        <f>A5+1</f>
        <v>3</v>
      </c>
      <c r="B6" s="356" t="s">
        <v>14</v>
      </c>
      <c r="C6" s="352" t="s">
        <v>9</v>
      </c>
      <c r="D6" s="352"/>
      <c r="E6" s="407">
        <v>7500</v>
      </c>
      <c r="F6" s="408">
        <f t="shared" si="0"/>
        <v>0</v>
      </c>
      <c r="G6" s="364" t="s">
        <v>13</v>
      </c>
      <c r="H6" s="360" t="s">
        <v>15</v>
      </c>
      <c r="I6" s="383" t="s">
        <v>702</v>
      </c>
    </row>
    <row r="7" spans="1:9" ht="52" hidden="1">
      <c r="A7" s="355">
        <f t="shared" ref="A7:A63" si="1">A6+1</f>
        <v>4</v>
      </c>
      <c r="B7" s="356" t="s">
        <v>16</v>
      </c>
      <c r="C7" s="352" t="s">
        <v>9</v>
      </c>
      <c r="D7" s="352">
        <v>100</v>
      </c>
      <c r="E7" s="407">
        <v>325</v>
      </c>
      <c r="F7" s="407">
        <f t="shared" si="0"/>
        <v>32500</v>
      </c>
      <c r="G7" s="353" t="s">
        <v>13</v>
      </c>
      <c r="H7" s="360" t="s">
        <v>17</v>
      </c>
    </row>
    <row r="8" spans="1:9" ht="37" hidden="1">
      <c r="A8" s="355">
        <f t="shared" si="1"/>
        <v>5</v>
      </c>
      <c r="B8" s="356" t="s">
        <v>18</v>
      </c>
      <c r="C8" s="352" t="s">
        <v>9</v>
      </c>
      <c r="D8" s="352"/>
      <c r="E8" s="407">
        <v>450</v>
      </c>
      <c r="F8" s="408">
        <f t="shared" si="0"/>
        <v>0</v>
      </c>
      <c r="G8" s="364" t="s">
        <v>13</v>
      </c>
      <c r="I8" s="383" t="s">
        <v>702</v>
      </c>
    </row>
    <row r="9" spans="1:9" ht="37" hidden="1">
      <c r="A9" s="355">
        <f t="shared" si="1"/>
        <v>6</v>
      </c>
      <c r="B9" s="356" t="s">
        <v>19</v>
      </c>
      <c r="C9" s="352" t="s">
        <v>9</v>
      </c>
      <c r="D9" s="352">
        <v>10</v>
      </c>
      <c r="E9" s="407">
        <v>625</v>
      </c>
      <c r="F9" s="407">
        <f t="shared" si="0"/>
        <v>6250</v>
      </c>
      <c r="G9" s="353" t="s">
        <v>13</v>
      </c>
    </row>
    <row r="10" spans="1:9" ht="37" hidden="1">
      <c r="A10" s="355">
        <f t="shared" si="1"/>
        <v>7</v>
      </c>
      <c r="B10" s="356" t="s">
        <v>20</v>
      </c>
      <c r="C10" s="352" t="s">
        <v>9</v>
      </c>
      <c r="D10" s="352">
        <v>10</v>
      </c>
      <c r="E10" s="407">
        <v>735</v>
      </c>
      <c r="F10" s="407">
        <f t="shared" si="0"/>
        <v>7350</v>
      </c>
      <c r="G10" s="353" t="s">
        <v>13</v>
      </c>
    </row>
    <row r="11" spans="1:9" ht="78" hidden="1">
      <c r="A11" s="355">
        <f t="shared" si="1"/>
        <v>8</v>
      </c>
      <c r="B11" s="356" t="s">
        <v>21</v>
      </c>
      <c r="C11" s="352" t="s">
        <v>9</v>
      </c>
      <c r="D11" s="352">
        <v>60</v>
      </c>
      <c r="E11" s="407">
        <v>1150</v>
      </c>
      <c r="F11" s="407">
        <f t="shared" si="0"/>
        <v>69000</v>
      </c>
      <c r="G11" s="353" t="s">
        <v>13</v>
      </c>
      <c r="H11" s="360" t="s">
        <v>22</v>
      </c>
    </row>
    <row r="12" spans="1:9" ht="49" hidden="1">
      <c r="A12" s="355">
        <f t="shared" si="1"/>
        <v>9</v>
      </c>
      <c r="B12" s="356" t="s">
        <v>23</v>
      </c>
      <c r="C12" s="352" t="s">
        <v>9</v>
      </c>
      <c r="D12" s="351">
        <f>'9- MCB 1 Pole '!K55-1000</f>
        <v>1000</v>
      </c>
      <c r="E12" s="407">
        <v>150</v>
      </c>
      <c r="F12" s="407">
        <f t="shared" si="0"/>
        <v>150000</v>
      </c>
      <c r="G12" s="367" t="s">
        <v>24</v>
      </c>
      <c r="H12" s="360" t="s">
        <v>682</v>
      </c>
      <c r="I12" s="383" t="s">
        <v>703</v>
      </c>
    </row>
    <row r="13" spans="1:9" ht="46.5" hidden="1" customHeight="1">
      <c r="A13" s="355">
        <f t="shared" si="1"/>
        <v>10</v>
      </c>
      <c r="B13" s="356" t="s">
        <v>25</v>
      </c>
      <c r="C13" s="352" t="s">
        <v>26</v>
      </c>
      <c r="D13" s="352"/>
      <c r="E13" s="407">
        <v>1050</v>
      </c>
      <c r="F13" s="408">
        <f t="shared" si="0"/>
        <v>0</v>
      </c>
      <c r="G13" s="364" t="s">
        <v>13</v>
      </c>
      <c r="H13" s="360" t="s">
        <v>683</v>
      </c>
      <c r="I13" s="383" t="s">
        <v>702</v>
      </c>
    </row>
    <row r="14" spans="1:9" ht="25" hidden="1">
      <c r="A14" s="355">
        <f t="shared" si="1"/>
        <v>11</v>
      </c>
      <c r="B14" s="356" t="s">
        <v>27</v>
      </c>
      <c r="C14" s="352" t="s">
        <v>9</v>
      </c>
      <c r="D14" s="352">
        <v>60</v>
      </c>
      <c r="E14" s="407">
        <v>3250</v>
      </c>
      <c r="F14" s="407">
        <f t="shared" si="0"/>
        <v>195000</v>
      </c>
      <c r="G14" s="353" t="s">
        <v>13</v>
      </c>
    </row>
    <row r="15" spans="1:9" ht="73" hidden="1">
      <c r="A15" s="355">
        <f t="shared" si="1"/>
        <v>12</v>
      </c>
      <c r="B15" s="356" t="s">
        <v>28</v>
      </c>
      <c r="C15" s="352" t="s">
        <v>29</v>
      </c>
      <c r="D15" s="351"/>
      <c r="E15" s="407">
        <v>195</v>
      </c>
      <c r="F15" s="408">
        <f t="shared" si="0"/>
        <v>0</v>
      </c>
      <c r="G15" s="364" t="s">
        <v>30</v>
      </c>
      <c r="H15" s="360" t="s">
        <v>684</v>
      </c>
      <c r="I15" s="383" t="s">
        <v>715</v>
      </c>
    </row>
    <row r="16" spans="1:9" ht="108" hidden="1">
      <c r="A16" s="355">
        <f t="shared" si="1"/>
        <v>13</v>
      </c>
      <c r="B16" s="356" t="s">
        <v>31</v>
      </c>
      <c r="C16" s="352" t="s">
        <v>29</v>
      </c>
      <c r="D16" s="351">
        <f>'13-18 AL Cable '!K76</f>
        <v>25000</v>
      </c>
      <c r="E16" s="407">
        <v>225</v>
      </c>
      <c r="F16" s="407">
        <f t="shared" si="0"/>
        <v>5625000</v>
      </c>
      <c r="G16" s="353" t="s">
        <v>32</v>
      </c>
      <c r="H16" s="360" t="s">
        <v>685</v>
      </c>
    </row>
    <row r="17" spans="1:10" ht="85" hidden="1">
      <c r="A17" s="355">
        <f t="shared" si="1"/>
        <v>14</v>
      </c>
      <c r="B17" s="356" t="s">
        <v>33</v>
      </c>
      <c r="C17" s="352" t="s">
        <v>29</v>
      </c>
      <c r="D17" s="351">
        <f>'13-18 AL Cable '!L76</f>
        <v>20000</v>
      </c>
      <c r="E17" s="407">
        <v>275</v>
      </c>
      <c r="F17" s="407">
        <f t="shared" si="0"/>
        <v>5500000</v>
      </c>
      <c r="G17" s="353" t="s">
        <v>34</v>
      </c>
      <c r="H17" s="360" t="s">
        <v>685</v>
      </c>
    </row>
    <row r="18" spans="1:10" ht="85" hidden="1">
      <c r="A18" s="355">
        <f t="shared" si="1"/>
        <v>15</v>
      </c>
      <c r="B18" s="356" t="s">
        <v>35</v>
      </c>
      <c r="C18" s="352" t="s">
        <v>29</v>
      </c>
      <c r="D18" s="351">
        <f>'13-18 AL Cable '!M76</f>
        <v>2000</v>
      </c>
      <c r="E18" s="407">
        <v>325</v>
      </c>
      <c r="F18" s="407">
        <f t="shared" si="0"/>
        <v>650000</v>
      </c>
      <c r="G18" s="353" t="s">
        <v>36</v>
      </c>
      <c r="H18" s="360" t="s">
        <v>685</v>
      </c>
    </row>
    <row r="19" spans="1:10" ht="85" hidden="1">
      <c r="A19" s="355">
        <f t="shared" si="1"/>
        <v>16</v>
      </c>
      <c r="B19" s="356" t="s">
        <v>37</v>
      </c>
      <c r="C19" s="352" t="s">
        <v>29</v>
      </c>
      <c r="D19" s="351">
        <f>'13-18 AL Cable '!N76</f>
        <v>1000</v>
      </c>
      <c r="E19" s="407">
        <v>375</v>
      </c>
      <c r="F19" s="407">
        <f t="shared" si="0"/>
        <v>375000</v>
      </c>
      <c r="G19" s="353" t="s">
        <v>36</v>
      </c>
      <c r="H19" s="360" t="s">
        <v>685</v>
      </c>
    </row>
    <row r="20" spans="1:10" ht="85" hidden="1">
      <c r="A20" s="355">
        <f t="shared" si="1"/>
        <v>17</v>
      </c>
      <c r="B20" s="356" t="s">
        <v>38</v>
      </c>
      <c r="C20" s="352" t="s">
        <v>29</v>
      </c>
      <c r="D20" s="351"/>
      <c r="E20" s="407">
        <v>165</v>
      </c>
      <c r="F20" s="409">
        <f t="shared" si="0"/>
        <v>0</v>
      </c>
      <c r="G20" s="369" t="s">
        <v>30</v>
      </c>
      <c r="H20" s="360" t="s">
        <v>684</v>
      </c>
      <c r="I20" s="383" t="s">
        <v>704</v>
      </c>
    </row>
    <row r="21" spans="1:10" ht="85" hidden="1">
      <c r="A21" s="355">
        <f t="shared" si="1"/>
        <v>18</v>
      </c>
      <c r="B21" s="356" t="s">
        <v>39</v>
      </c>
      <c r="C21" s="352" t="s">
        <v>29</v>
      </c>
      <c r="D21" s="351">
        <f>'13-18 AL Cable '!O76</f>
        <v>1000</v>
      </c>
      <c r="E21" s="407">
        <v>450</v>
      </c>
      <c r="F21" s="407">
        <f t="shared" si="0"/>
        <v>450000</v>
      </c>
      <c r="G21" s="353" t="s">
        <v>36</v>
      </c>
      <c r="H21" s="360" t="s">
        <v>685</v>
      </c>
    </row>
    <row r="22" spans="1:10" ht="97" hidden="1">
      <c r="A22" s="355">
        <f t="shared" si="1"/>
        <v>19</v>
      </c>
      <c r="B22" s="356" t="s">
        <v>40</v>
      </c>
      <c r="C22" s="352" t="s">
        <v>29</v>
      </c>
      <c r="D22" s="351">
        <f>'19- 63 mm DWC Pipe'!I67-10000</f>
        <v>9999.9999999997235</v>
      </c>
      <c r="E22" s="407">
        <v>275</v>
      </c>
      <c r="F22" s="407">
        <f t="shared" si="0"/>
        <v>2749999.9999999241</v>
      </c>
      <c r="G22" s="353" t="s">
        <v>41</v>
      </c>
      <c r="H22" s="360" t="s">
        <v>688</v>
      </c>
      <c r="I22" s="383" t="s">
        <v>705</v>
      </c>
    </row>
    <row r="23" spans="1:10" s="38" customFormat="1" ht="73" hidden="1">
      <c r="A23" s="355">
        <f t="shared" si="1"/>
        <v>20</v>
      </c>
      <c r="B23" s="357" t="s">
        <v>42</v>
      </c>
      <c r="C23" s="366" t="s">
        <v>29</v>
      </c>
      <c r="D23" s="365">
        <f>'20- HDPE pipe 100 mm'!D35</f>
        <v>1500</v>
      </c>
      <c r="E23" s="410">
        <v>775</v>
      </c>
      <c r="F23" s="410">
        <f t="shared" si="0"/>
        <v>1162500</v>
      </c>
      <c r="G23" s="353" t="s">
        <v>689</v>
      </c>
      <c r="H23" s="360"/>
      <c r="I23" s="383"/>
    </row>
    <row r="24" spans="1:10" ht="73">
      <c r="A24" s="355">
        <f t="shared" si="1"/>
        <v>21</v>
      </c>
      <c r="B24" s="356" t="s">
        <v>44</v>
      </c>
      <c r="C24" s="352" t="s">
        <v>29</v>
      </c>
      <c r="D24" s="351">
        <f>2000-500</f>
        <v>1500</v>
      </c>
      <c r="E24" s="407">
        <v>3250</v>
      </c>
      <c r="F24" s="407">
        <f t="shared" si="0"/>
        <v>4875000</v>
      </c>
      <c r="G24" s="353" t="s">
        <v>45</v>
      </c>
      <c r="H24" s="360" t="s">
        <v>690</v>
      </c>
      <c r="I24" s="383" t="s">
        <v>707</v>
      </c>
      <c r="J24" s="38" t="s">
        <v>770</v>
      </c>
    </row>
    <row r="25" spans="1:10" ht="73">
      <c r="A25" s="355">
        <f t="shared" si="1"/>
        <v>22</v>
      </c>
      <c r="B25" s="356" t="s">
        <v>46</v>
      </c>
      <c r="C25" s="352" t="s">
        <v>29</v>
      </c>
      <c r="D25" s="351">
        <f>'HDD 100 &amp; 63mm Pipe for site'!G11</f>
        <v>1000</v>
      </c>
      <c r="E25" s="407">
        <v>2500</v>
      </c>
      <c r="F25" s="407">
        <f t="shared" si="0"/>
        <v>2500000</v>
      </c>
      <c r="G25" s="353" t="s">
        <v>45</v>
      </c>
      <c r="H25" s="360" t="s">
        <v>684</v>
      </c>
      <c r="I25" s="383" t="s">
        <v>707</v>
      </c>
      <c r="J25" s="38" t="s">
        <v>770</v>
      </c>
    </row>
    <row r="26" spans="1:10" ht="121" hidden="1">
      <c r="A26" s="355">
        <f t="shared" si="1"/>
        <v>23</v>
      </c>
      <c r="B26" s="356" t="s">
        <v>47</v>
      </c>
      <c r="C26" s="352" t="s">
        <v>9</v>
      </c>
      <c r="D26" s="351">
        <f>'Electrical Chamber'!G14</f>
        <v>32</v>
      </c>
      <c r="E26" s="407">
        <v>26000</v>
      </c>
      <c r="F26" s="407">
        <f t="shared" si="0"/>
        <v>832000</v>
      </c>
      <c r="G26" s="353" t="s">
        <v>691</v>
      </c>
    </row>
    <row r="27" spans="1:10" s="127" customFormat="1" ht="109" hidden="1">
      <c r="A27" s="379">
        <f t="shared" si="1"/>
        <v>24</v>
      </c>
      <c r="B27" s="380" t="s">
        <v>713</v>
      </c>
      <c r="C27" s="364" t="s">
        <v>9</v>
      </c>
      <c r="D27" s="382">
        <v>400</v>
      </c>
      <c r="E27" s="408">
        <v>4500</v>
      </c>
      <c r="F27" s="408">
        <f t="shared" si="0"/>
        <v>1800000</v>
      </c>
      <c r="G27" s="381" t="s">
        <v>49</v>
      </c>
      <c r="H27" s="360"/>
      <c r="I27" s="383"/>
    </row>
    <row r="28" spans="1:10" ht="135" hidden="1">
      <c r="A28" s="355">
        <f t="shared" si="1"/>
        <v>25</v>
      </c>
      <c r="B28" s="356" t="s">
        <v>50</v>
      </c>
      <c r="C28" s="352" t="s">
        <v>9</v>
      </c>
      <c r="D28" s="351">
        <f>'Earthing at Toll Plaza &amp; GI wi '!F34</f>
        <v>16</v>
      </c>
      <c r="E28" s="407">
        <v>10500</v>
      </c>
      <c r="F28" s="407">
        <f t="shared" si="0"/>
        <v>168000</v>
      </c>
      <c r="G28" s="353" t="s">
        <v>51</v>
      </c>
    </row>
    <row r="29" spans="1:10" ht="122" hidden="1">
      <c r="A29" s="355">
        <f t="shared" si="1"/>
        <v>26</v>
      </c>
      <c r="B29" s="356" t="s">
        <v>52</v>
      </c>
      <c r="C29" s="352" t="s">
        <v>9</v>
      </c>
      <c r="D29" s="351">
        <f>'Earthing at Toll Plaza &amp; GI wi '!E34</f>
        <v>56</v>
      </c>
      <c r="E29" s="407">
        <v>6500</v>
      </c>
      <c r="F29" s="407">
        <f t="shared" si="0"/>
        <v>364000</v>
      </c>
      <c r="G29" s="353" t="s">
        <v>53</v>
      </c>
    </row>
    <row r="30" spans="1:10" ht="61" hidden="1">
      <c r="A30" s="355">
        <f t="shared" si="1"/>
        <v>27</v>
      </c>
      <c r="B30" s="356" t="s">
        <v>54</v>
      </c>
      <c r="C30" s="352" t="s">
        <v>9</v>
      </c>
      <c r="D30" s="352">
        <v>2</v>
      </c>
      <c r="E30" s="407">
        <v>9500</v>
      </c>
      <c r="F30" s="407">
        <f t="shared" si="0"/>
        <v>19000</v>
      </c>
      <c r="G30" s="353" t="s">
        <v>55</v>
      </c>
    </row>
    <row r="31" spans="1:10" ht="37" hidden="1">
      <c r="A31" s="355">
        <f t="shared" si="1"/>
        <v>28</v>
      </c>
      <c r="B31" s="356" t="s">
        <v>56</v>
      </c>
      <c r="C31" s="352" t="s">
        <v>57</v>
      </c>
      <c r="D31" s="351">
        <f>'Earthing at Toll Plaza &amp; GI wi '!G34</f>
        <v>1800</v>
      </c>
      <c r="E31" s="407">
        <v>110</v>
      </c>
      <c r="F31" s="407">
        <f t="shared" si="0"/>
        <v>198000</v>
      </c>
      <c r="G31" s="353" t="s">
        <v>53</v>
      </c>
    </row>
    <row r="32" spans="1:10" ht="37" hidden="1">
      <c r="A32" s="355">
        <f t="shared" si="1"/>
        <v>29</v>
      </c>
      <c r="B32" s="356" t="s">
        <v>58</v>
      </c>
      <c r="C32" s="352" t="s">
        <v>57</v>
      </c>
      <c r="D32" s="351">
        <f>'Earthing at Toll Plaza &amp; GI wi '!H34</f>
        <v>150</v>
      </c>
      <c r="E32" s="407">
        <v>1500</v>
      </c>
      <c r="F32" s="407">
        <f t="shared" si="0"/>
        <v>225000</v>
      </c>
      <c r="G32" s="353" t="s">
        <v>51</v>
      </c>
    </row>
    <row r="33" spans="1:10" ht="37" hidden="1">
      <c r="A33" s="355">
        <f t="shared" si="1"/>
        <v>30</v>
      </c>
      <c r="B33" s="356" t="s">
        <v>59</v>
      </c>
      <c r="C33" s="352" t="s">
        <v>29</v>
      </c>
      <c r="D33" s="351">
        <f>'Earthing at Toll Plaza &amp; GI wi '!I34</f>
        <v>150</v>
      </c>
      <c r="E33" s="407">
        <v>350</v>
      </c>
      <c r="F33" s="407">
        <f t="shared" si="0"/>
        <v>52500</v>
      </c>
      <c r="G33" s="353" t="s">
        <v>60</v>
      </c>
    </row>
    <row r="34" spans="1:10" ht="49" hidden="1">
      <c r="A34" s="355">
        <f t="shared" si="1"/>
        <v>31</v>
      </c>
      <c r="B34" s="356" t="s">
        <v>61</v>
      </c>
      <c r="C34" s="352" t="s">
        <v>9</v>
      </c>
      <c r="D34" s="352">
        <v>2</v>
      </c>
      <c r="E34" s="407">
        <v>3000</v>
      </c>
      <c r="F34" s="407">
        <f t="shared" si="0"/>
        <v>6000</v>
      </c>
      <c r="G34" s="353" t="s">
        <v>60</v>
      </c>
    </row>
    <row r="35" spans="1:10" ht="169" hidden="1">
      <c r="A35" s="355">
        <f t="shared" si="1"/>
        <v>32</v>
      </c>
      <c r="B35" s="356" t="s">
        <v>62</v>
      </c>
      <c r="C35" s="352" t="s">
        <v>9</v>
      </c>
      <c r="D35" s="352">
        <f>'Damage Pole'!F64</f>
        <v>100</v>
      </c>
      <c r="E35" s="407">
        <v>22500</v>
      </c>
      <c r="F35" s="407">
        <f t="shared" si="0"/>
        <v>2250000</v>
      </c>
      <c r="G35" s="353" t="s">
        <v>63</v>
      </c>
    </row>
    <row r="36" spans="1:10" ht="55.5" hidden="1" customHeight="1">
      <c r="A36" s="355">
        <f t="shared" si="1"/>
        <v>33</v>
      </c>
      <c r="B36" s="356" t="s">
        <v>64</v>
      </c>
      <c r="C36" s="352" t="s">
        <v>29</v>
      </c>
      <c r="D36" s="351">
        <f>'Copper Flexi cable '!K16</f>
        <v>12000</v>
      </c>
      <c r="E36" s="407">
        <v>65</v>
      </c>
      <c r="F36" s="407">
        <f t="shared" si="0"/>
        <v>780000</v>
      </c>
      <c r="G36" s="353" t="s">
        <v>65</v>
      </c>
      <c r="H36" s="360" t="s">
        <v>685</v>
      </c>
    </row>
    <row r="37" spans="1:10" ht="49" hidden="1">
      <c r="A37" s="355">
        <f t="shared" si="1"/>
        <v>34</v>
      </c>
      <c r="B37" s="356" t="s">
        <v>66</v>
      </c>
      <c r="C37" s="352" t="s">
        <v>9</v>
      </c>
      <c r="D37" s="352">
        <v>20</v>
      </c>
      <c r="E37" s="407">
        <v>1150</v>
      </c>
      <c r="F37" s="407">
        <f t="shared" si="0"/>
        <v>23000</v>
      </c>
      <c r="G37" s="353" t="s">
        <v>63</v>
      </c>
      <c r="H37" s="440" t="s">
        <v>693</v>
      </c>
    </row>
    <row r="38" spans="1:10" ht="62" hidden="1">
      <c r="A38" s="355">
        <f t="shared" si="1"/>
        <v>35</v>
      </c>
      <c r="B38" s="356" t="s">
        <v>67</v>
      </c>
      <c r="C38" s="352" t="s">
        <v>9</v>
      </c>
      <c r="D38" s="352">
        <v>30</v>
      </c>
      <c r="E38" s="407">
        <v>1500</v>
      </c>
      <c r="F38" s="407">
        <f t="shared" si="0"/>
        <v>45000</v>
      </c>
      <c r="G38" s="353" t="s">
        <v>63</v>
      </c>
      <c r="H38" s="440"/>
      <c r="I38" s="383" t="s">
        <v>709</v>
      </c>
    </row>
    <row r="39" spans="1:10" ht="49" hidden="1">
      <c r="A39" s="355">
        <f t="shared" si="1"/>
        <v>36</v>
      </c>
      <c r="B39" s="356" t="s">
        <v>68</v>
      </c>
      <c r="C39" s="352" t="s">
        <v>9</v>
      </c>
      <c r="D39" s="352">
        <v>50</v>
      </c>
      <c r="E39" s="407">
        <v>2500</v>
      </c>
      <c r="F39" s="407">
        <f t="shared" si="0"/>
        <v>125000</v>
      </c>
      <c r="G39" s="353" t="s">
        <v>63</v>
      </c>
      <c r="H39" s="440"/>
    </row>
    <row r="40" spans="1:10" ht="109" hidden="1">
      <c r="A40" s="355">
        <f t="shared" si="1"/>
        <v>37</v>
      </c>
      <c r="B40" s="356" t="s">
        <v>69</v>
      </c>
      <c r="C40" s="352" t="s">
        <v>9</v>
      </c>
      <c r="D40" s="352">
        <f>'Damage Pole'!F64</f>
        <v>100</v>
      </c>
      <c r="E40" s="407">
        <v>2200</v>
      </c>
      <c r="F40" s="407">
        <f t="shared" si="0"/>
        <v>220000</v>
      </c>
      <c r="G40" s="353" t="s">
        <v>63</v>
      </c>
      <c r="H40" s="360" t="s">
        <v>694</v>
      </c>
      <c r="I40" s="383" t="s">
        <v>710</v>
      </c>
    </row>
    <row r="41" spans="1:10" ht="49" hidden="1">
      <c r="A41" s="355">
        <f t="shared" si="1"/>
        <v>38</v>
      </c>
      <c r="B41" s="356" t="s">
        <v>70</v>
      </c>
      <c r="C41" s="352" t="s">
        <v>9</v>
      </c>
      <c r="D41" s="352">
        <v>20</v>
      </c>
      <c r="E41" s="407">
        <v>3500</v>
      </c>
      <c r="F41" s="407">
        <f t="shared" si="0"/>
        <v>70000</v>
      </c>
      <c r="G41" s="353" t="s">
        <v>71</v>
      </c>
    </row>
    <row r="42" spans="1:10" ht="325" hidden="1">
      <c r="A42" s="355">
        <f t="shared" si="1"/>
        <v>39</v>
      </c>
      <c r="B42" s="356" t="s">
        <v>72</v>
      </c>
      <c r="C42" s="352" t="s">
        <v>9</v>
      </c>
      <c r="D42" s="351">
        <f>'200W  LED Installation'!S45</f>
        <v>2550</v>
      </c>
      <c r="E42" s="407">
        <v>7250</v>
      </c>
      <c r="F42" s="407">
        <f t="shared" si="0"/>
        <v>18487500</v>
      </c>
      <c r="G42" s="353" t="s">
        <v>73</v>
      </c>
    </row>
    <row r="43" spans="1:10" ht="132" hidden="1">
      <c r="A43" s="355">
        <f t="shared" si="1"/>
        <v>40</v>
      </c>
      <c r="B43" s="356" t="s">
        <v>695</v>
      </c>
      <c r="C43" s="352" t="s">
        <v>9</v>
      </c>
      <c r="D43" s="351">
        <f>'Under Pass Lighting'!E42</f>
        <v>210</v>
      </c>
      <c r="E43" s="407">
        <v>4250</v>
      </c>
      <c r="F43" s="407">
        <f t="shared" si="0"/>
        <v>892500</v>
      </c>
      <c r="G43" s="353" t="s">
        <v>75</v>
      </c>
    </row>
    <row r="44" spans="1:10" ht="53.5" customHeight="1">
      <c r="A44" s="355">
        <f t="shared" si="1"/>
        <v>41</v>
      </c>
      <c r="B44" s="356" t="s">
        <v>76</v>
      </c>
      <c r="C44" s="352" t="s">
        <v>9</v>
      </c>
      <c r="D44" s="352">
        <v>30</v>
      </c>
      <c r="E44" s="407">
        <v>25000</v>
      </c>
      <c r="F44" s="407">
        <f t="shared" si="0"/>
        <v>750000</v>
      </c>
      <c r="G44" s="353" t="s">
        <v>77</v>
      </c>
      <c r="H44" s="360" t="s">
        <v>714</v>
      </c>
      <c r="I44" s="383" t="s">
        <v>711</v>
      </c>
      <c r="J44" s="38" t="s">
        <v>770</v>
      </c>
    </row>
    <row r="45" spans="1:10" ht="25" hidden="1">
      <c r="A45" s="355">
        <f t="shared" si="1"/>
        <v>42</v>
      </c>
      <c r="B45" s="356" t="s">
        <v>78</v>
      </c>
      <c r="C45" s="352" t="s">
        <v>9</v>
      </c>
      <c r="D45" s="352">
        <v>30</v>
      </c>
      <c r="E45" s="407">
        <v>1500</v>
      </c>
      <c r="F45" s="407">
        <f t="shared" si="0"/>
        <v>45000</v>
      </c>
      <c r="G45" s="353" t="s">
        <v>77</v>
      </c>
    </row>
    <row r="46" spans="1:10" ht="48">
      <c r="A46" s="355">
        <f t="shared" si="1"/>
        <v>43</v>
      </c>
      <c r="B46" s="356" t="s">
        <v>79</v>
      </c>
      <c r="C46" s="352" t="s">
        <v>9</v>
      </c>
      <c r="D46" s="352">
        <v>10</v>
      </c>
      <c r="E46" s="407">
        <v>25000</v>
      </c>
      <c r="F46" s="407">
        <f t="shared" si="0"/>
        <v>250000</v>
      </c>
      <c r="G46" s="353" t="s">
        <v>77</v>
      </c>
      <c r="J46" s="38" t="s">
        <v>770</v>
      </c>
    </row>
    <row r="47" spans="1:10" ht="85" hidden="1">
      <c r="A47" s="355">
        <f t="shared" si="1"/>
        <v>44</v>
      </c>
      <c r="B47" s="356" t="s">
        <v>80</v>
      </c>
      <c r="C47" s="352" t="s">
        <v>9</v>
      </c>
      <c r="D47" s="351">
        <f>'Highmast Panel'!D29</f>
        <v>35</v>
      </c>
      <c r="E47" s="407">
        <v>20000</v>
      </c>
      <c r="F47" s="407">
        <f t="shared" si="0"/>
        <v>700000</v>
      </c>
      <c r="G47" s="353" t="s">
        <v>81</v>
      </c>
    </row>
    <row r="48" spans="1:10" ht="326" hidden="1">
      <c r="A48" s="355">
        <f t="shared" si="1"/>
        <v>45</v>
      </c>
      <c r="B48" s="356" t="s">
        <v>82</v>
      </c>
      <c r="C48" s="352" t="s">
        <v>9</v>
      </c>
      <c r="D48" s="351">
        <f>'Highmast Light 400 W'!H70+'Highmast Light 400 W'!I70+7</f>
        <v>510</v>
      </c>
      <c r="E48" s="407">
        <v>13500</v>
      </c>
      <c r="F48" s="407">
        <f t="shared" si="0"/>
        <v>6885000</v>
      </c>
      <c r="G48" s="353" t="s">
        <v>83</v>
      </c>
      <c r="H48" s="360" t="s">
        <v>697</v>
      </c>
    </row>
    <row r="49" spans="1:9" ht="234" hidden="1" customHeight="1">
      <c r="A49" s="355">
        <f t="shared" si="1"/>
        <v>46</v>
      </c>
      <c r="B49" s="356" t="s">
        <v>84</v>
      </c>
      <c r="C49" s="352" t="s">
        <v>57</v>
      </c>
      <c r="D49" s="352">
        <v>100</v>
      </c>
      <c r="E49" s="407">
        <v>750</v>
      </c>
      <c r="F49" s="407">
        <f t="shared" si="0"/>
        <v>75000</v>
      </c>
      <c r="G49" s="353" t="s">
        <v>77</v>
      </c>
    </row>
    <row r="50" spans="1:9" ht="145" hidden="1">
      <c r="A50" s="355">
        <f t="shared" si="1"/>
        <v>47</v>
      </c>
      <c r="B50" s="356" t="s">
        <v>85</v>
      </c>
      <c r="C50" s="352" t="s">
        <v>57</v>
      </c>
      <c r="D50" s="352">
        <v>40</v>
      </c>
      <c r="E50" s="407">
        <v>1550</v>
      </c>
      <c r="F50" s="407">
        <f t="shared" si="0"/>
        <v>62000</v>
      </c>
      <c r="G50" s="353" t="s">
        <v>77</v>
      </c>
    </row>
    <row r="51" spans="1:9" ht="145" hidden="1">
      <c r="A51" s="355">
        <f t="shared" si="1"/>
        <v>48</v>
      </c>
      <c r="B51" s="356" t="s">
        <v>86</v>
      </c>
      <c r="C51" s="352" t="s">
        <v>57</v>
      </c>
      <c r="D51" s="352">
        <v>60</v>
      </c>
      <c r="E51" s="407">
        <v>1850</v>
      </c>
      <c r="F51" s="407">
        <f t="shared" si="0"/>
        <v>111000</v>
      </c>
      <c r="G51" s="353" t="s">
        <v>77</v>
      </c>
    </row>
    <row r="52" spans="1:9" ht="73" hidden="1">
      <c r="A52" s="355">
        <f t="shared" si="1"/>
        <v>49</v>
      </c>
      <c r="B52" s="356" t="s">
        <v>87</v>
      </c>
      <c r="C52" s="352" t="s">
        <v>9</v>
      </c>
      <c r="D52" s="352">
        <v>6</v>
      </c>
      <c r="E52" s="407">
        <v>3500</v>
      </c>
      <c r="F52" s="407">
        <f t="shared" si="0"/>
        <v>21000</v>
      </c>
      <c r="G52" s="353" t="s">
        <v>88</v>
      </c>
    </row>
    <row r="53" spans="1:9" ht="132" hidden="1">
      <c r="A53" s="355">
        <f t="shared" si="1"/>
        <v>50</v>
      </c>
      <c r="B53" s="356" t="s">
        <v>89</v>
      </c>
      <c r="C53" s="352" t="s">
        <v>9</v>
      </c>
      <c r="D53" s="352">
        <v>36</v>
      </c>
      <c r="E53" s="407">
        <v>7500</v>
      </c>
      <c r="F53" s="407">
        <f t="shared" si="0"/>
        <v>270000</v>
      </c>
      <c r="G53" s="353" t="s">
        <v>698</v>
      </c>
    </row>
    <row r="54" spans="1:9" ht="133" hidden="1">
      <c r="A54" s="355">
        <f t="shared" si="1"/>
        <v>51</v>
      </c>
      <c r="B54" s="356" t="s">
        <v>91</v>
      </c>
      <c r="C54" s="352" t="s">
        <v>57</v>
      </c>
      <c r="D54" s="352"/>
      <c r="E54" s="407">
        <v>8750</v>
      </c>
      <c r="F54" s="407">
        <f t="shared" si="0"/>
        <v>0</v>
      </c>
      <c r="G54" s="353" t="s">
        <v>90</v>
      </c>
      <c r="H54" s="360" t="s">
        <v>699</v>
      </c>
      <c r="I54" s="383" t="s">
        <v>702</v>
      </c>
    </row>
    <row r="55" spans="1:9" ht="157" hidden="1">
      <c r="A55" s="355">
        <f t="shared" si="1"/>
        <v>52</v>
      </c>
      <c r="B55" s="356" t="s">
        <v>92</v>
      </c>
      <c r="C55" s="352" t="s">
        <v>9</v>
      </c>
      <c r="D55" s="352">
        <v>6</v>
      </c>
      <c r="E55" s="407">
        <v>22500</v>
      </c>
      <c r="F55" s="407">
        <f t="shared" si="0"/>
        <v>135000</v>
      </c>
      <c r="G55" s="353" t="s">
        <v>90</v>
      </c>
    </row>
    <row r="56" spans="1:9" ht="61" hidden="1">
      <c r="A56" s="355">
        <f t="shared" si="1"/>
        <v>53</v>
      </c>
      <c r="B56" s="356" t="s">
        <v>93</v>
      </c>
      <c r="C56" s="352" t="s">
        <v>29</v>
      </c>
      <c r="D56" s="352">
        <v>1000</v>
      </c>
      <c r="E56" s="407">
        <v>35</v>
      </c>
      <c r="F56" s="407">
        <f t="shared" si="0"/>
        <v>35000</v>
      </c>
      <c r="G56" s="353" t="s">
        <v>77</v>
      </c>
    </row>
    <row r="57" spans="1:9" ht="110" hidden="1">
      <c r="A57" s="355">
        <f t="shared" si="1"/>
        <v>54</v>
      </c>
      <c r="B57" s="356" t="s">
        <v>94</v>
      </c>
      <c r="C57" s="352" t="s">
        <v>29</v>
      </c>
      <c r="D57" s="352">
        <v>500</v>
      </c>
      <c r="E57" s="407">
        <v>85</v>
      </c>
      <c r="F57" s="407">
        <f t="shared" si="0"/>
        <v>42500</v>
      </c>
      <c r="G57" s="353" t="s">
        <v>77</v>
      </c>
    </row>
    <row r="58" spans="1:9" ht="108" hidden="1">
      <c r="A58" s="355">
        <f t="shared" si="1"/>
        <v>55</v>
      </c>
      <c r="B58" s="356" t="s">
        <v>95</v>
      </c>
      <c r="C58" s="352" t="s">
        <v>29</v>
      </c>
      <c r="D58" s="352">
        <v>1500</v>
      </c>
      <c r="E58" s="407">
        <v>160</v>
      </c>
      <c r="F58" s="407">
        <f t="shared" si="0"/>
        <v>240000</v>
      </c>
      <c r="G58" s="353" t="s">
        <v>77</v>
      </c>
    </row>
    <row r="59" spans="1:9" ht="110" hidden="1">
      <c r="A59" s="355">
        <f t="shared" si="1"/>
        <v>56</v>
      </c>
      <c r="B59" s="356" t="s">
        <v>96</v>
      </c>
      <c r="C59" s="352" t="s">
        <v>29</v>
      </c>
      <c r="D59" s="352">
        <v>1500</v>
      </c>
      <c r="E59" s="407">
        <v>195</v>
      </c>
      <c r="F59" s="407">
        <f t="shared" si="0"/>
        <v>292500</v>
      </c>
      <c r="G59" s="353" t="s">
        <v>77</v>
      </c>
    </row>
    <row r="60" spans="1:9" ht="133" hidden="1">
      <c r="A60" s="355">
        <f t="shared" si="1"/>
        <v>57</v>
      </c>
      <c r="B60" s="356" t="s">
        <v>97</v>
      </c>
      <c r="C60" s="352" t="s">
        <v>9</v>
      </c>
      <c r="D60" s="352">
        <v>50</v>
      </c>
      <c r="E60" s="407">
        <v>650</v>
      </c>
      <c r="F60" s="407">
        <f t="shared" si="0"/>
        <v>32500</v>
      </c>
      <c r="G60" s="353" t="s">
        <v>98</v>
      </c>
    </row>
    <row r="61" spans="1:9" ht="157" hidden="1">
      <c r="A61" s="355">
        <f t="shared" si="1"/>
        <v>58</v>
      </c>
      <c r="B61" s="356" t="s">
        <v>99</v>
      </c>
      <c r="C61" s="352" t="s">
        <v>29</v>
      </c>
      <c r="D61" s="352">
        <v>100</v>
      </c>
      <c r="E61" s="407">
        <v>750</v>
      </c>
      <c r="F61" s="407">
        <f t="shared" si="0"/>
        <v>75000</v>
      </c>
      <c r="G61" s="353" t="s">
        <v>100</v>
      </c>
    </row>
    <row r="62" spans="1:9" s="38" customFormat="1" ht="49" hidden="1">
      <c r="A62" s="355">
        <f t="shared" si="1"/>
        <v>59</v>
      </c>
      <c r="B62" s="357" t="s">
        <v>101</v>
      </c>
      <c r="C62" s="366" t="s">
        <v>29</v>
      </c>
      <c r="D62" s="365">
        <f>'Earthing for Street Light Pole'!O64+'Earthing for Street Light Pole'!P64</f>
        <v>32000</v>
      </c>
      <c r="E62" s="410">
        <v>15</v>
      </c>
      <c r="F62" s="410">
        <f t="shared" si="0"/>
        <v>480000</v>
      </c>
      <c r="G62" s="353" t="s">
        <v>700</v>
      </c>
      <c r="H62" s="360"/>
      <c r="I62" s="383" t="s">
        <v>712</v>
      </c>
    </row>
    <row r="63" spans="1:9" s="38" customFormat="1" ht="168" hidden="1">
      <c r="A63" s="355">
        <f t="shared" si="1"/>
        <v>60</v>
      </c>
      <c r="B63" s="357" t="s">
        <v>103</v>
      </c>
      <c r="C63" s="366" t="s">
        <v>9</v>
      </c>
      <c r="D63" s="366">
        <v>10</v>
      </c>
      <c r="E63" s="410">
        <v>15000</v>
      </c>
      <c r="F63" s="410">
        <f>D63*E63</f>
        <v>150000</v>
      </c>
      <c r="G63" s="353" t="s">
        <v>104</v>
      </c>
      <c r="H63" s="360"/>
      <c r="I63" s="383"/>
    </row>
    <row r="64" spans="1:9" s="38" customFormat="1" ht="32.5" hidden="1" customHeight="1">
      <c r="A64" s="370"/>
      <c r="B64" s="371"/>
      <c r="C64" s="372"/>
      <c r="D64" s="372" t="s">
        <v>105</v>
      </c>
      <c r="E64" s="377"/>
      <c r="F64" s="411">
        <f>SUM(F4:F63)</f>
        <v>64531599.999999925</v>
      </c>
      <c r="G64" s="373"/>
      <c r="H64" s="374"/>
      <c r="I64" s="383"/>
    </row>
    <row r="66" spans="6:6">
      <c r="F66" s="378">
        <v>74967100</v>
      </c>
    </row>
    <row r="67" spans="6:6">
      <c r="F67" s="378">
        <f>F66-F64</f>
        <v>10435500.000000075</v>
      </c>
    </row>
  </sheetData>
  <autoFilter ref="A3:J64" xr:uid="{FED1AF15-C3F1-465C-921D-451156E138A5}">
    <filterColumn colId="9">
      <customFilters>
        <customFilter operator="notEqual" val=" "/>
      </customFilters>
    </filterColumn>
  </autoFilter>
  <mergeCells count="3">
    <mergeCell ref="A2:G2"/>
    <mergeCell ref="A1:G1"/>
    <mergeCell ref="H37:H39"/>
  </mergeCells>
  <pageMargins left="0.23622047244094491" right="0.23622047244094491" top="0.74803149606299213" bottom="0.74803149606299213" header="0.31496062992125984" footer="0.31496062992125984"/>
  <pageSetup paperSize="9" scale="51" fitToHeight="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AB1CA-391D-49E7-BC32-578233EA1B3C}">
  <dimension ref="A1:L20"/>
  <sheetViews>
    <sheetView topLeftCell="A11" zoomScale="80" zoomScaleNormal="80" workbookViewId="0">
      <selection activeCell="K15" sqref="K15"/>
    </sheetView>
  </sheetViews>
  <sheetFormatPr defaultColWidth="10" defaultRowHeight="15.5"/>
  <cols>
    <col min="1" max="1" width="7.90625" style="61" customWidth="1"/>
    <col min="2" max="2" width="13.90625" style="65" customWidth="1"/>
    <col min="3" max="3" width="14.08984375" style="70" customWidth="1"/>
    <col min="4" max="4" width="18.453125" style="68" customWidth="1"/>
    <col min="5" max="5" width="18.36328125" style="68" customWidth="1"/>
    <col min="6" max="7" width="9.08984375" style="61" customWidth="1"/>
    <col min="8" max="10" width="10.08984375" style="61" customWidth="1"/>
    <col min="11" max="11" width="24.08984375" style="286" customWidth="1"/>
    <col min="12" max="12" width="44.90625" style="68" customWidth="1"/>
    <col min="13" max="16384" width="10" style="61"/>
  </cols>
  <sheetData>
    <row r="1" spans="1:12" ht="39.65" customHeight="1" thickBot="1">
      <c r="A1" s="582" t="s">
        <v>502</v>
      </c>
      <c r="B1" s="583"/>
      <c r="C1" s="583"/>
      <c r="D1" s="582"/>
      <c r="E1" s="582"/>
      <c r="F1" s="583"/>
      <c r="G1" s="583"/>
      <c r="H1" s="583"/>
      <c r="I1" s="583"/>
      <c r="J1" s="583"/>
      <c r="K1" s="584"/>
      <c r="L1" s="582"/>
    </row>
    <row r="2" spans="1:12" ht="25.5" customHeight="1">
      <c r="A2" s="585" t="s">
        <v>107</v>
      </c>
      <c r="B2" s="588" t="s">
        <v>108</v>
      </c>
      <c r="C2" s="591" t="s">
        <v>109</v>
      </c>
      <c r="D2" s="594" t="s">
        <v>139</v>
      </c>
      <c r="E2" s="594" t="s">
        <v>140</v>
      </c>
      <c r="F2" s="596" t="s">
        <v>109</v>
      </c>
      <c r="G2" s="596"/>
      <c r="H2" s="596"/>
      <c r="I2" s="594" t="s">
        <v>349</v>
      </c>
      <c r="J2" s="594" t="s">
        <v>503</v>
      </c>
      <c r="K2" s="577" t="s">
        <v>504</v>
      </c>
      <c r="L2" s="581" t="s">
        <v>7</v>
      </c>
    </row>
    <row r="3" spans="1:12" ht="30" customHeight="1">
      <c r="A3" s="586"/>
      <c r="B3" s="589"/>
      <c r="C3" s="592"/>
      <c r="D3" s="581"/>
      <c r="E3" s="581"/>
      <c r="F3" s="597"/>
      <c r="G3" s="597"/>
      <c r="H3" s="597"/>
      <c r="I3" s="581"/>
      <c r="J3" s="581"/>
      <c r="K3" s="577"/>
      <c r="L3" s="581"/>
    </row>
    <row r="4" spans="1:12" ht="45" customHeight="1" thickBot="1">
      <c r="A4" s="587"/>
      <c r="B4" s="590"/>
      <c r="C4" s="593"/>
      <c r="D4" s="595"/>
      <c r="E4" s="595"/>
      <c r="F4" s="195" t="s">
        <v>143</v>
      </c>
      <c r="G4" s="195" t="s">
        <v>144</v>
      </c>
      <c r="H4" s="194" t="s">
        <v>145</v>
      </c>
      <c r="I4" s="595"/>
      <c r="J4" s="595"/>
      <c r="K4" s="577"/>
      <c r="L4" s="581"/>
    </row>
    <row r="5" spans="1:12" s="62" customFormat="1" ht="48.65" customHeight="1">
      <c r="A5" s="196">
        <v>1</v>
      </c>
      <c r="B5" s="197" t="s">
        <v>116</v>
      </c>
      <c r="C5" s="198">
        <v>262.89999999999998</v>
      </c>
      <c r="D5" s="197" t="s">
        <v>146</v>
      </c>
      <c r="E5" s="197" t="s">
        <v>357</v>
      </c>
      <c r="F5" s="199">
        <v>262.89999999999998</v>
      </c>
      <c r="G5" s="199">
        <v>263.14999999999998</v>
      </c>
      <c r="H5" s="200">
        <f>(G5-F5)*1000</f>
        <v>250</v>
      </c>
      <c r="I5" s="200">
        <v>8</v>
      </c>
      <c r="J5" s="200">
        <v>8</v>
      </c>
      <c r="K5" s="287">
        <f>J5*13</f>
        <v>104</v>
      </c>
      <c r="L5" s="39" t="s">
        <v>692</v>
      </c>
    </row>
    <row r="6" spans="1:12" s="62" customFormat="1" ht="48.65" customHeight="1">
      <c r="A6" s="201">
        <v>13</v>
      </c>
      <c r="B6" s="39" t="s">
        <v>116</v>
      </c>
      <c r="C6" s="202">
        <v>290.60000000000002</v>
      </c>
      <c r="D6" s="39" t="s">
        <v>155</v>
      </c>
      <c r="E6" s="39" t="s">
        <v>363</v>
      </c>
      <c r="F6" s="203">
        <v>290.05</v>
      </c>
      <c r="G6" s="203">
        <v>291.35000000000002</v>
      </c>
      <c r="H6" s="200">
        <f t="shared" ref="H6:H14" si="0">(G6-F6)*1000</f>
        <v>1300.0000000000114</v>
      </c>
      <c r="I6" s="204">
        <v>166</v>
      </c>
      <c r="J6" s="204">
        <v>166</v>
      </c>
      <c r="K6" s="287">
        <f t="shared" ref="K6:K14" si="1">J6*13</f>
        <v>2158</v>
      </c>
      <c r="L6" s="207"/>
    </row>
    <row r="7" spans="1:12" s="62" customFormat="1" ht="48.65" customHeight="1">
      <c r="A7" s="201">
        <v>17</v>
      </c>
      <c r="B7" s="39" t="s">
        <v>116</v>
      </c>
      <c r="C7" s="202">
        <v>306.10000000000002</v>
      </c>
      <c r="D7" s="39" t="s">
        <v>161</v>
      </c>
      <c r="E7" s="39" t="s">
        <v>357</v>
      </c>
      <c r="F7" s="203">
        <v>306.14999999999998</v>
      </c>
      <c r="G7" s="203">
        <v>306.3</v>
      </c>
      <c r="H7" s="200">
        <f t="shared" si="0"/>
        <v>150.00000000003411</v>
      </c>
      <c r="I7" s="204">
        <v>8</v>
      </c>
      <c r="J7" s="204">
        <v>8</v>
      </c>
      <c r="K7" s="287">
        <f t="shared" si="1"/>
        <v>104</v>
      </c>
      <c r="L7" s="207"/>
    </row>
    <row r="8" spans="1:12" s="62" customFormat="1" ht="48.65" customHeight="1">
      <c r="A8" s="201">
        <v>19</v>
      </c>
      <c r="B8" s="39" t="s">
        <v>116</v>
      </c>
      <c r="C8" s="208">
        <v>314.64</v>
      </c>
      <c r="D8" s="39" t="s">
        <v>113</v>
      </c>
      <c r="E8" s="39" t="s">
        <v>360</v>
      </c>
      <c r="F8" s="203">
        <v>314.3</v>
      </c>
      <c r="G8" s="203">
        <v>314.89999999999998</v>
      </c>
      <c r="H8" s="200">
        <f t="shared" si="0"/>
        <v>599.99999999996589</v>
      </c>
      <c r="I8" s="204">
        <v>36</v>
      </c>
      <c r="J8" s="204">
        <v>72</v>
      </c>
      <c r="K8" s="287">
        <f t="shared" si="1"/>
        <v>936</v>
      </c>
      <c r="L8" s="207"/>
    </row>
    <row r="9" spans="1:12" s="62" customFormat="1" ht="48.65" customHeight="1">
      <c r="A9" s="201">
        <v>29</v>
      </c>
      <c r="B9" s="39" t="s">
        <v>116</v>
      </c>
      <c r="C9" s="202">
        <v>348.6</v>
      </c>
      <c r="D9" s="39" t="s">
        <v>373</v>
      </c>
      <c r="E9" s="39" t="s">
        <v>357</v>
      </c>
      <c r="F9" s="203">
        <v>348.45</v>
      </c>
      <c r="G9" s="203">
        <v>348.7</v>
      </c>
      <c r="H9" s="200">
        <f t="shared" si="0"/>
        <v>250</v>
      </c>
      <c r="I9" s="204">
        <v>16</v>
      </c>
      <c r="J9" s="204">
        <v>16</v>
      </c>
      <c r="K9" s="287">
        <f t="shared" si="1"/>
        <v>208</v>
      </c>
      <c r="L9" s="207"/>
    </row>
    <row r="10" spans="1:12" s="62" customFormat="1" ht="48.65" customHeight="1">
      <c r="A10" s="201">
        <v>37</v>
      </c>
      <c r="B10" s="39" t="s">
        <v>116</v>
      </c>
      <c r="C10" s="202">
        <v>370.7</v>
      </c>
      <c r="D10" s="39" t="s">
        <v>376</v>
      </c>
      <c r="E10" s="39" t="s">
        <v>357</v>
      </c>
      <c r="F10" s="203">
        <v>370.7</v>
      </c>
      <c r="G10" s="203">
        <v>371.7</v>
      </c>
      <c r="H10" s="200">
        <f t="shared" si="0"/>
        <v>1000</v>
      </c>
      <c r="I10" s="204">
        <v>8</v>
      </c>
      <c r="J10" s="204">
        <v>8</v>
      </c>
      <c r="K10" s="287">
        <f t="shared" si="1"/>
        <v>104</v>
      </c>
      <c r="L10" s="207"/>
    </row>
    <row r="11" spans="1:12" s="62" customFormat="1" ht="48.65" customHeight="1">
      <c r="A11" s="201">
        <v>44</v>
      </c>
      <c r="B11" s="39" t="s">
        <v>116</v>
      </c>
      <c r="C11" s="202">
        <v>382.75</v>
      </c>
      <c r="D11" s="39" t="s">
        <v>147</v>
      </c>
      <c r="E11" s="39" t="s">
        <v>147</v>
      </c>
      <c r="F11" s="203">
        <v>382.45</v>
      </c>
      <c r="G11" s="203">
        <v>382.7</v>
      </c>
      <c r="H11" s="200">
        <f t="shared" si="0"/>
        <v>250</v>
      </c>
      <c r="I11" s="204">
        <v>8</v>
      </c>
      <c r="J11" s="204">
        <v>8</v>
      </c>
      <c r="K11" s="287">
        <f t="shared" si="1"/>
        <v>104</v>
      </c>
      <c r="L11" s="207"/>
    </row>
    <row r="12" spans="1:12" ht="48.65" customHeight="1">
      <c r="A12" s="201">
        <v>51</v>
      </c>
      <c r="B12" s="39" t="s">
        <v>116</v>
      </c>
      <c r="C12" s="202">
        <v>403.4</v>
      </c>
      <c r="D12" s="39" t="s">
        <v>184</v>
      </c>
      <c r="E12" s="39" t="s">
        <v>379</v>
      </c>
      <c r="F12" s="203">
        <v>402.6</v>
      </c>
      <c r="G12" s="203">
        <v>404</v>
      </c>
      <c r="H12" s="200">
        <f t="shared" si="0"/>
        <v>1399.9999999999773</v>
      </c>
      <c r="I12" s="204">
        <v>118</v>
      </c>
      <c r="J12" s="204">
        <v>236</v>
      </c>
      <c r="K12" s="287">
        <f t="shared" si="1"/>
        <v>3068</v>
      </c>
      <c r="L12" s="218"/>
    </row>
    <row r="13" spans="1:12" ht="48.65" customHeight="1">
      <c r="A13" s="201">
        <v>55</v>
      </c>
      <c r="B13" s="39" t="s">
        <v>116</v>
      </c>
      <c r="C13" s="203">
        <v>413.83</v>
      </c>
      <c r="D13" s="39" t="s">
        <v>381</v>
      </c>
      <c r="E13" s="39" t="s">
        <v>382</v>
      </c>
      <c r="F13" s="203">
        <v>413.83</v>
      </c>
      <c r="G13" s="203">
        <v>413.83</v>
      </c>
      <c r="H13" s="200">
        <f t="shared" si="0"/>
        <v>0</v>
      </c>
      <c r="I13" s="204">
        <v>30</v>
      </c>
      <c r="J13" s="204">
        <v>75</v>
      </c>
      <c r="K13" s="287">
        <f t="shared" si="1"/>
        <v>975</v>
      </c>
      <c r="L13" s="218"/>
    </row>
    <row r="14" spans="1:12" ht="48.65" customHeight="1">
      <c r="A14" s="201">
        <v>57</v>
      </c>
      <c r="B14" s="39" t="s">
        <v>116</v>
      </c>
      <c r="C14" s="202">
        <v>416.65</v>
      </c>
      <c r="D14" s="39" t="s">
        <v>190</v>
      </c>
      <c r="E14" s="39" t="s">
        <v>360</v>
      </c>
      <c r="F14" s="203">
        <v>416.34</v>
      </c>
      <c r="G14" s="203">
        <v>417.06</v>
      </c>
      <c r="H14" s="200">
        <f t="shared" si="0"/>
        <v>720.00000000002728</v>
      </c>
      <c r="I14" s="204">
        <v>58</v>
      </c>
      <c r="J14" s="204">
        <v>116</v>
      </c>
      <c r="K14" s="287">
        <f t="shared" si="1"/>
        <v>1508</v>
      </c>
      <c r="L14" s="218"/>
    </row>
    <row r="15" spans="1:12" ht="48.65" customHeight="1">
      <c r="A15" s="578" t="s">
        <v>505</v>
      </c>
      <c r="B15" s="579"/>
      <c r="C15" s="579"/>
      <c r="D15" s="579"/>
      <c r="E15" s="579"/>
      <c r="F15" s="579"/>
      <c r="G15" s="579"/>
      <c r="H15" s="579"/>
      <c r="I15" s="580"/>
      <c r="J15" s="290"/>
      <c r="K15" s="288">
        <v>2731</v>
      </c>
      <c r="L15" s="221"/>
    </row>
    <row r="16" spans="1:12" s="89" customFormat="1" ht="53.5" customHeight="1" thickBot="1">
      <c r="A16" s="574" t="s">
        <v>105</v>
      </c>
      <c r="B16" s="575"/>
      <c r="C16" s="575"/>
      <c r="D16" s="575"/>
      <c r="E16" s="575"/>
      <c r="F16" s="575"/>
      <c r="G16" s="575"/>
      <c r="H16" s="575"/>
      <c r="I16" s="576"/>
      <c r="J16" s="215"/>
      <c r="K16" s="289">
        <f>SUM(K5:K15)</f>
        <v>12000</v>
      </c>
      <c r="L16" s="220"/>
    </row>
    <row r="19" spans="11:11" ht="33.65" customHeight="1"/>
    <row r="20" spans="11:11" ht="29.5" customHeight="1">
      <c r="K20" s="291"/>
    </row>
  </sheetData>
  <mergeCells count="13">
    <mergeCell ref="A16:I16"/>
    <mergeCell ref="K2:K4"/>
    <mergeCell ref="A15:I15"/>
    <mergeCell ref="L2:L4"/>
    <mergeCell ref="A1:L1"/>
    <mergeCell ref="A2:A4"/>
    <mergeCell ref="B2:B4"/>
    <mergeCell ref="C2:C4"/>
    <mergeCell ref="D2:D4"/>
    <mergeCell ref="E2:E4"/>
    <mergeCell ref="F2:H3"/>
    <mergeCell ref="I2:I4"/>
    <mergeCell ref="J2:J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78A68-B1D2-4F26-B54E-D3E166583550}">
  <dimension ref="A1:I10"/>
  <sheetViews>
    <sheetView zoomScale="80" zoomScaleNormal="80" workbookViewId="0">
      <selection activeCell="K5" sqref="K5"/>
    </sheetView>
  </sheetViews>
  <sheetFormatPr defaultColWidth="8.7265625" defaultRowHeight="14.5"/>
  <cols>
    <col min="1" max="1" width="8.7265625" style="285"/>
    <col min="2" max="3" width="12.453125" style="285" customWidth="1"/>
    <col min="4" max="4" width="15.36328125" style="285" customWidth="1"/>
    <col min="5" max="6" width="12.453125" style="285" customWidth="1"/>
    <col min="7" max="7" width="32.90625" style="275" customWidth="1"/>
    <col min="8" max="8" width="30" style="275" customWidth="1"/>
    <col min="9" max="9" width="28.08984375" style="275" customWidth="1"/>
    <col min="10" max="16384" width="8.7265625" style="275"/>
  </cols>
  <sheetData>
    <row r="1" spans="1:9" ht="23.5">
      <c r="A1" s="598" t="s">
        <v>506</v>
      </c>
      <c r="B1" s="598"/>
      <c r="C1" s="598"/>
      <c r="D1" s="598"/>
      <c r="E1" s="598"/>
      <c r="F1" s="598"/>
      <c r="G1" s="598"/>
      <c r="H1" s="598"/>
      <c r="I1" s="598"/>
    </row>
    <row r="2" spans="1:9" s="277" customFormat="1" ht="31">
      <c r="A2" s="276" t="s">
        <v>507</v>
      </c>
      <c r="B2" s="276" t="s">
        <v>109</v>
      </c>
      <c r="C2" s="276" t="s">
        <v>121</v>
      </c>
      <c r="D2" s="276" t="s">
        <v>415</v>
      </c>
      <c r="E2" s="276" t="s">
        <v>508</v>
      </c>
      <c r="F2" s="276" t="s">
        <v>509</v>
      </c>
      <c r="G2" s="276" t="s">
        <v>419</v>
      </c>
      <c r="H2" s="276" t="s">
        <v>122</v>
      </c>
      <c r="I2" s="276" t="s">
        <v>7</v>
      </c>
    </row>
    <row r="3" spans="1:9" ht="155.15" customHeight="1">
      <c r="A3" s="278">
        <v>1</v>
      </c>
      <c r="B3" s="279" t="s">
        <v>510</v>
      </c>
      <c r="C3" s="279" t="s">
        <v>131</v>
      </c>
      <c r="D3" s="279" t="s">
        <v>421</v>
      </c>
      <c r="E3" s="279">
        <v>1</v>
      </c>
      <c r="F3" s="279">
        <v>2</v>
      </c>
      <c r="G3" s="279" t="s">
        <v>423</v>
      </c>
      <c r="H3" s="280" t="s">
        <v>429</v>
      </c>
      <c r="I3" s="279" t="s">
        <v>511</v>
      </c>
    </row>
    <row r="4" spans="1:9" ht="155.15" customHeight="1">
      <c r="A4" s="278">
        <v>2</v>
      </c>
      <c r="B4" s="279" t="s">
        <v>512</v>
      </c>
      <c r="C4" s="279" t="s">
        <v>131</v>
      </c>
      <c r="D4" s="279" t="s">
        <v>421</v>
      </c>
      <c r="E4" s="279">
        <v>1</v>
      </c>
      <c r="F4" s="279">
        <v>1</v>
      </c>
      <c r="G4" s="279" t="s">
        <v>423</v>
      </c>
      <c r="H4" s="280" t="s">
        <v>513</v>
      </c>
      <c r="I4" s="279" t="s">
        <v>511</v>
      </c>
    </row>
    <row r="5" spans="1:9" ht="155.15" customHeight="1">
      <c r="A5" s="278">
        <v>3</v>
      </c>
      <c r="B5" s="279" t="s">
        <v>514</v>
      </c>
      <c r="C5" s="279" t="s">
        <v>129</v>
      </c>
      <c r="D5" s="279" t="s">
        <v>515</v>
      </c>
      <c r="E5" s="279">
        <v>1</v>
      </c>
      <c r="F5" s="279">
        <v>3</v>
      </c>
      <c r="G5" s="279" t="s">
        <v>423</v>
      </c>
      <c r="H5" s="280" t="s">
        <v>516</v>
      </c>
      <c r="I5" s="279" t="s">
        <v>517</v>
      </c>
    </row>
    <row r="6" spans="1:9" ht="155.15" customHeight="1">
      <c r="A6" s="278">
        <v>4</v>
      </c>
      <c r="B6" s="279" t="s">
        <v>518</v>
      </c>
      <c r="C6" s="279" t="s">
        <v>129</v>
      </c>
      <c r="D6" s="279" t="s">
        <v>515</v>
      </c>
      <c r="E6" s="279">
        <v>2</v>
      </c>
      <c r="F6" s="279">
        <v>2</v>
      </c>
      <c r="G6" s="279" t="s">
        <v>423</v>
      </c>
      <c r="H6" s="280" t="s">
        <v>519</v>
      </c>
      <c r="I6" s="279" t="s">
        <v>520</v>
      </c>
    </row>
    <row r="7" spans="1:9" ht="155.15" customHeight="1">
      <c r="A7" s="278">
        <v>5</v>
      </c>
      <c r="B7" s="279" t="s">
        <v>521</v>
      </c>
      <c r="C7" s="279" t="s">
        <v>129</v>
      </c>
      <c r="D7" s="279" t="s">
        <v>522</v>
      </c>
      <c r="E7" s="279">
        <v>1</v>
      </c>
      <c r="F7" s="279">
        <v>1</v>
      </c>
      <c r="G7" s="279" t="s">
        <v>423</v>
      </c>
      <c r="H7" s="280" t="s">
        <v>523</v>
      </c>
      <c r="I7" s="279" t="s">
        <v>524</v>
      </c>
    </row>
    <row r="8" spans="1:9" ht="155.15" customHeight="1">
      <c r="A8" s="278">
        <v>6</v>
      </c>
      <c r="B8" s="279" t="s">
        <v>525</v>
      </c>
      <c r="C8" s="279" t="s">
        <v>131</v>
      </c>
      <c r="D8" s="279" t="s">
        <v>421</v>
      </c>
      <c r="E8" s="279">
        <v>8</v>
      </c>
      <c r="F8" s="279">
        <v>16</v>
      </c>
      <c r="G8" s="281"/>
      <c r="H8" s="280" t="s">
        <v>485</v>
      </c>
      <c r="I8" s="279"/>
    </row>
    <row r="9" spans="1:9" ht="28.5" customHeight="1">
      <c r="A9" s="278">
        <v>7</v>
      </c>
      <c r="B9" s="599" t="s">
        <v>135</v>
      </c>
      <c r="C9" s="599"/>
      <c r="D9" s="599"/>
      <c r="E9" s="279">
        <v>10</v>
      </c>
      <c r="F9" s="279">
        <v>20</v>
      </c>
      <c r="G9" s="279"/>
      <c r="H9" s="280"/>
      <c r="I9" s="279"/>
    </row>
    <row r="10" spans="1:9" s="284" customFormat="1" ht="21">
      <c r="A10" s="600" t="s">
        <v>105</v>
      </c>
      <c r="B10" s="600"/>
      <c r="C10" s="600"/>
      <c r="D10" s="600"/>
      <c r="E10" s="282">
        <f>SUM(E3:E9)</f>
        <v>24</v>
      </c>
      <c r="F10" s="282">
        <f>SUM(F3:F9)</f>
        <v>45</v>
      </c>
      <c r="G10" s="282"/>
      <c r="H10" s="283"/>
      <c r="I10" s="282"/>
    </row>
  </sheetData>
  <mergeCells count="3">
    <mergeCell ref="A1:I1"/>
    <mergeCell ref="B9:D9"/>
    <mergeCell ref="A10:D10"/>
  </mergeCells>
  <hyperlinks>
    <hyperlink ref="H4" r:id="rId1" xr:uid="{32A2EA29-402D-46B3-9F17-A98556E2B78E}"/>
    <hyperlink ref="H7" r:id="rId2" xr:uid="{06A55163-9ECF-45CF-84CF-550D65AB7938}"/>
    <hyperlink ref="H5" r:id="rId3" xr:uid="{5B2B7B9D-D08E-46C3-816A-51A853A008A7}"/>
    <hyperlink ref="H6" r:id="rId4" xr:uid="{1E205077-1D9E-4052-B04A-FE8B98716511}"/>
    <hyperlink ref="H3" r:id="rId5" xr:uid="{E53F957C-CA68-4A84-A19D-E68DAF9B4FB8}"/>
  </hyperlinks>
  <pageMargins left="0.7" right="0.7" top="0.75" bottom="0.75" header="0.3" footer="0.3"/>
  <drawing r:id="rId6"/>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46"/>
  <sheetViews>
    <sheetView workbookViewId="0">
      <pane ySplit="4" topLeftCell="A41" activePane="bottomLeft" state="frozen"/>
      <selection activeCell="A5" sqref="A5"/>
      <selection pane="bottomLeft" activeCell="S44" sqref="S44"/>
    </sheetView>
  </sheetViews>
  <sheetFormatPr defaultColWidth="10" defaultRowHeight="12"/>
  <cols>
    <col min="1" max="1" width="5.453125" style="2" customWidth="1"/>
    <col min="2" max="2" width="9.90625" style="29" customWidth="1"/>
    <col min="3" max="3" width="9" style="30" customWidth="1"/>
    <col min="4" max="4" width="15.7265625" style="1" customWidth="1"/>
    <col min="5" max="5" width="15.36328125" style="19" customWidth="1"/>
    <col min="6" max="6" width="15.08984375" style="1" customWidth="1"/>
    <col min="7" max="7" width="11.90625" style="19" customWidth="1"/>
    <col min="8" max="8" width="13.26953125" style="19" customWidth="1"/>
    <col min="9" max="10" width="9.08984375" style="31" customWidth="1"/>
    <col min="11" max="11" width="10.08984375" style="31" customWidth="1"/>
    <col min="12" max="14" width="6.453125" style="19" customWidth="1"/>
    <col min="15" max="15" width="7" style="19" customWidth="1"/>
    <col min="16" max="16" width="6.453125" style="19" customWidth="1"/>
    <col min="17" max="17" width="8.26953125" style="19" customWidth="1"/>
    <col min="18" max="18" width="9" style="32" customWidth="1"/>
    <col min="19" max="19" width="15.26953125" style="32" customWidth="1"/>
    <col min="20" max="20" width="28.7265625" style="2" customWidth="1"/>
    <col min="21" max="23" width="11.36328125" style="1" customWidth="1"/>
    <col min="24" max="16384" width="10" style="2"/>
  </cols>
  <sheetData>
    <row r="1" spans="1:23" ht="28" customHeight="1">
      <c r="A1" s="441" t="s">
        <v>526</v>
      </c>
      <c r="B1" s="441"/>
      <c r="C1" s="441"/>
      <c r="D1" s="456"/>
      <c r="E1" s="441"/>
      <c r="F1" s="441"/>
      <c r="G1" s="441"/>
      <c r="H1" s="441"/>
      <c r="I1" s="457"/>
      <c r="J1" s="457"/>
      <c r="K1" s="441"/>
      <c r="L1" s="441"/>
      <c r="M1" s="441"/>
      <c r="N1" s="441"/>
      <c r="O1" s="441"/>
      <c r="P1" s="441"/>
      <c r="Q1" s="441"/>
      <c r="R1" s="441"/>
      <c r="S1" s="441"/>
      <c r="T1" s="441"/>
    </row>
    <row r="2" spans="1:23" s="7" customFormat="1" ht="25.5" customHeight="1">
      <c r="A2" s="458" t="s">
        <v>107</v>
      </c>
      <c r="B2" s="459" t="s">
        <v>108</v>
      </c>
      <c r="C2" s="460" t="s">
        <v>109</v>
      </c>
      <c r="D2" s="453" t="s">
        <v>139</v>
      </c>
      <c r="E2" s="453" t="s">
        <v>527</v>
      </c>
      <c r="F2" s="453" t="s">
        <v>528</v>
      </c>
      <c r="G2" s="453" t="s">
        <v>529</v>
      </c>
      <c r="H2" s="453" t="s">
        <v>530</v>
      </c>
      <c r="I2" s="461" t="s">
        <v>109</v>
      </c>
      <c r="J2" s="461"/>
      <c r="K2" s="461"/>
      <c r="L2" s="453" t="s">
        <v>531</v>
      </c>
      <c r="M2" s="453"/>
      <c r="N2" s="453"/>
      <c r="O2" s="453"/>
      <c r="P2" s="453"/>
      <c r="Q2" s="604" t="s">
        <v>532</v>
      </c>
      <c r="R2" s="453" t="s">
        <v>141</v>
      </c>
      <c r="S2" s="603" t="s">
        <v>533</v>
      </c>
      <c r="T2" s="453" t="s">
        <v>7</v>
      </c>
      <c r="U2" s="6"/>
      <c r="V2" s="6"/>
      <c r="W2" s="6"/>
    </row>
    <row r="3" spans="1:23" s="7" customFormat="1" ht="24.65" customHeight="1">
      <c r="A3" s="458"/>
      <c r="B3" s="459"/>
      <c r="C3" s="460"/>
      <c r="D3" s="453"/>
      <c r="E3" s="453"/>
      <c r="F3" s="453"/>
      <c r="G3" s="453"/>
      <c r="H3" s="453"/>
      <c r="I3" s="461"/>
      <c r="J3" s="461"/>
      <c r="K3" s="461"/>
      <c r="L3" s="601" t="s">
        <v>442</v>
      </c>
      <c r="M3" s="602"/>
      <c r="N3" s="453" t="s">
        <v>534</v>
      </c>
      <c r="O3" s="453"/>
      <c r="P3" s="453"/>
      <c r="Q3" s="605"/>
      <c r="R3" s="453"/>
      <c r="S3" s="603"/>
      <c r="T3" s="453"/>
      <c r="U3" s="6"/>
      <c r="V3" s="6"/>
      <c r="W3" s="6"/>
    </row>
    <row r="4" spans="1:23" s="7" customFormat="1" ht="45" customHeight="1">
      <c r="A4" s="458"/>
      <c r="B4" s="459"/>
      <c r="C4" s="460"/>
      <c r="D4" s="453"/>
      <c r="E4" s="453"/>
      <c r="F4" s="453"/>
      <c r="G4" s="453"/>
      <c r="H4" s="453"/>
      <c r="I4" s="5" t="s">
        <v>143</v>
      </c>
      <c r="J4" s="5" t="s">
        <v>144</v>
      </c>
      <c r="K4" s="3" t="s">
        <v>145</v>
      </c>
      <c r="L4" s="4" t="s">
        <v>125</v>
      </c>
      <c r="M4" s="4" t="s">
        <v>129</v>
      </c>
      <c r="N4" s="4" t="s">
        <v>125</v>
      </c>
      <c r="O4" s="4" t="s">
        <v>131</v>
      </c>
      <c r="P4" s="4" t="s">
        <v>129</v>
      </c>
      <c r="Q4" s="606"/>
      <c r="R4" s="453"/>
      <c r="S4" s="603"/>
      <c r="T4" s="453"/>
      <c r="U4" s="6"/>
      <c r="V4" s="6"/>
      <c r="W4" s="6"/>
    </row>
    <row r="5" spans="1:23" s="16" customFormat="1" ht="37.5" customHeight="1">
      <c r="A5" s="8">
        <v>1</v>
      </c>
      <c r="B5" s="9" t="s">
        <v>117</v>
      </c>
      <c r="C5" s="10">
        <v>270.10000000000002</v>
      </c>
      <c r="D5" s="9" t="s">
        <v>149</v>
      </c>
      <c r="E5" s="9" t="s">
        <v>535</v>
      </c>
      <c r="F5" s="11">
        <v>4955777655</v>
      </c>
      <c r="G5" s="9">
        <v>8572984</v>
      </c>
      <c r="H5" s="9" t="s">
        <v>536</v>
      </c>
      <c r="I5" s="12">
        <v>269.7</v>
      </c>
      <c r="J5" s="12">
        <v>270.35000000000002</v>
      </c>
      <c r="K5" s="13">
        <f>(J5-I5)*1000</f>
        <v>650.00000000003411</v>
      </c>
      <c r="L5" s="14"/>
      <c r="M5" s="14"/>
      <c r="N5" s="14"/>
      <c r="O5" s="14">
        <v>26</v>
      </c>
      <c r="P5" s="14"/>
      <c r="Q5" s="14">
        <v>400</v>
      </c>
      <c r="R5" s="5">
        <f t="shared" ref="R5:R42" si="0">SUM(L5:P5)</f>
        <v>26</v>
      </c>
      <c r="S5" s="292">
        <f>L5+M5+(N5+O5+P5)*2</f>
        <v>52</v>
      </c>
      <c r="T5" s="15"/>
      <c r="U5" s="1"/>
      <c r="V5" s="1"/>
      <c r="W5" s="1"/>
    </row>
    <row r="6" spans="1:23" s="16" customFormat="1" ht="37.5" customHeight="1">
      <c r="A6" s="8">
        <v>2</v>
      </c>
      <c r="B6" s="9" t="s">
        <v>117</v>
      </c>
      <c r="C6" s="10">
        <v>274.17</v>
      </c>
      <c r="D6" s="9" t="s">
        <v>150</v>
      </c>
      <c r="E6" s="9" t="s">
        <v>535</v>
      </c>
      <c r="F6" s="11">
        <v>1571806643</v>
      </c>
      <c r="G6" s="9">
        <v>1250104</v>
      </c>
      <c r="H6" s="9" t="s">
        <v>537</v>
      </c>
      <c r="I6" s="12">
        <v>273.7</v>
      </c>
      <c r="J6" s="12">
        <v>274.45</v>
      </c>
      <c r="K6" s="13">
        <f t="shared" ref="K6:K20" si="1">(J6-I6)*1000</f>
        <v>750</v>
      </c>
      <c r="L6" s="14"/>
      <c r="M6" s="14"/>
      <c r="N6" s="14"/>
      <c r="O6" s="14">
        <v>28</v>
      </c>
      <c r="P6" s="14"/>
      <c r="Q6" s="14">
        <v>400</v>
      </c>
      <c r="R6" s="5">
        <f t="shared" si="0"/>
        <v>28</v>
      </c>
      <c r="S6" s="292">
        <f t="shared" ref="S6:S42" si="2">L6+M6+(N6+O6+P6)*2</f>
        <v>56</v>
      </c>
      <c r="T6" s="15"/>
      <c r="U6" s="1"/>
      <c r="V6" s="1"/>
      <c r="W6" s="1"/>
    </row>
    <row r="7" spans="1:23" s="16" customFormat="1" ht="37.5" customHeight="1">
      <c r="A7" s="8">
        <v>3</v>
      </c>
      <c r="B7" s="9" t="s">
        <v>117</v>
      </c>
      <c r="C7" s="10">
        <v>277.75</v>
      </c>
      <c r="D7" s="9" t="s">
        <v>151</v>
      </c>
      <c r="E7" s="9" t="s">
        <v>535</v>
      </c>
      <c r="F7" s="17" t="s">
        <v>538</v>
      </c>
      <c r="G7" s="9">
        <v>1251414</v>
      </c>
      <c r="H7" s="9" t="s">
        <v>539</v>
      </c>
      <c r="I7" s="12">
        <v>277.3</v>
      </c>
      <c r="J7" s="12">
        <v>278.10000000000002</v>
      </c>
      <c r="K7" s="13">
        <f t="shared" si="1"/>
        <v>800.00000000001137</v>
      </c>
      <c r="L7" s="14"/>
      <c r="M7" s="14"/>
      <c r="N7" s="14"/>
      <c r="O7" s="14">
        <v>28</v>
      </c>
      <c r="P7" s="14"/>
      <c r="Q7" s="14">
        <v>400</v>
      </c>
      <c r="R7" s="5">
        <f t="shared" si="0"/>
        <v>28</v>
      </c>
      <c r="S7" s="292">
        <f t="shared" si="2"/>
        <v>56</v>
      </c>
      <c r="T7" s="15"/>
      <c r="U7" s="1"/>
      <c r="V7" s="1"/>
      <c r="W7" s="1"/>
    </row>
    <row r="8" spans="1:23" s="16" customFormat="1" ht="37.5" customHeight="1">
      <c r="A8" s="8">
        <v>4</v>
      </c>
      <c r="B8" s="9" t="s">
        <v>117</v>
      </c>
      <c r="C8" s="10">
        <v>282.38</v>
      </c>
      <c r="D8" s="9" t="s">
        <v>152</v>
      </c>
      <c r="E8" s="9" t="s">
        <v>535</v>
      </c>
      <c r="F8" s="11">
        <v>3163720980</v>
      </c>
      <c r="G8" s="9">
        <v>1250177</v>
      </c>
      <c r="H8" s="9" t="s">
        <v>540</v>
      </c>
      <c r="I8" s="12">
        <v>282</v>
      </c>
      <c r="J8" s="12">
        <v>282.8</v>
      </c>
      <c r="K8" s="13">
        <f t="shared" si="1"/>
        <v>800.00000000001137</v>
      </c>
      <c r="L8" s="14"/>
      <c r="M8" s="14"/>
      <c r="N8" s="14"/>
      <c r="O8" s="14">
        <v>29</v>
      </c>
      <c r="P8" s="14"/>
      <c r="Q8" s="14">
        <v>400</v>
      </c>
      <c r="R8" s="5">
        <f t="shared" si="0"/>
        <v>29</v>
      </c>
      <c r="S8" s="292">
        <f t="shared" si="2"/>
        <v>58</v>
      </c>
      <c r="T8" s="15"/>
      <c r="U8" s="1"/>
      <c r="V8" s="1"/>
      <c r="W8" s="1"/>
    </row>
    <row r="9" spans="1:23" s="16" customFormat="1" ht="50.15" customHeight="1">
      <c r="A9" s="8">
        <v>5</v>
      </c>
      <c r="B9" s="9" t="s">
        <v>117</v>
      </c>
      <c r="C9" s="10">
        <v>288.2</v>
      </c>
      <c r="D9" s="9" t="s">
        <v>153</v>
      </c>
      <c r="E9" s="9" t="s">
        <v>535</v>
      </c>
      <c r="F9" s="11" t="s">
        <v>541</v>
      </c>
      <c r="G9" s="9" t="s">
        <v>542</v>
      </c>
      <c r="H9" s="9"/>
      <c r="I9" s="12">
        <v>287.85000000000002</v>
      </c>
      <c r="J9" s="12">
        <v>288.64999999999998</v>
      </c>
      <c r="K9" s="13">
        <f t="shared" si="1"/>
        <v>799.99999999995453</v>
      </c>
      <c r="L9" s="14"/>
      <c r="M9" s="14"/>
      <c r="N9" s="14"/>
      <c r="O9" s="14">
        <v>29</v>
      </c>
      <c r="P9" s="14"/>
      <c r="Q9" s="14">
        <v>400</v>
      </c>
      <c r="R9" s="5">
        <f t="shared" si="0"/>
        <v>29</v>
      </c>
      <c r="S9" s="292">
        <f t="shared" si="2"/>
        <v>58</v>
      </c>
      <c r="T9" s="15"/>
      <c r="U9" s="1"/>
      <c r="V9" s="1"/>
      <c r="W9" s="1"/>
    </row>
    <row r="10" spans="1:23" s="16" customFormat="1" ht="37.5" customHeight="1">
      <c r="A10" s="8">
        <v>6</v>
      </c>
      <c r="B10" s="9" t="s">
        <v>117</v>
      </c>
      <c r="C10" s="10">
        <v>289.12</v>
      </c>
      <c r="D10" s="9" t="s">
        <v>154</v>
      </c>
      <c r="E10" s="9" t="s">
        <v>535</v>
      </c>
      <c r="F10" s="9">
        <v>6208633634</v>
      </c>
      <c r="G10" s="18" t="s">
        <v>543</v>
      </c>
      <c r="H10" s="18" t="s">
        <v>544</v>
      </c>
      <c r="I10" s="12">
        <v>288.89999999999998</v>
      </c>
      <c r="J10" s="12">
        <v>289.5</v>
      </c>
      <c r="K10" s="13">
        <f t="shared" si="1"/>
        <v>600.00000000002274</v>
      </c>
      <c r="L10" s="14"/>
      <c r="M10" s="14"/>
      <c r="N10" s="14"/>
      <c r="O10" s="14">
        <v>22</v>
      </c>
      <c r="P10" s="14"/>
      <c r="Q10" s="14">
        <v>400</v>
      </c>
      <c r="R10" s="5">
        <f t="shared" si="0"/>
        <v>22</v>
      </c>
      <c r="S10" s="292">
        <f t="shared" si="2"/>
        <v>44</v>
      </c>
      <c r="T10" s="15"/>
      <c r="U10" s="1"/>
      <c r="V10" s="1"/>
      <c r="W10" s="1"/>
    </row>
    <row r="11" spans="1:23" s="19" customFormat="1" ht="37.5" customHeight="1">
      <c r="A11" s="8">
        <v>7</v>
      </c>
      <c r="B11" s="9" t="s">
        <v>117</v>
      </c>
      <c r="C11" s="10">
        <v>295.37</v>
      </c>
      <c r="D11" s="9" t="s">
        <v>156</v>
      </c>
      <c r="E11" s="9" t="s">
        <v>545</v>
      </c>
      <c r="F11" s="11">
        <v>5372229478</v>
      </c>
      <c r="G11" s="9" t="s">
        <v>546</v>
      </c>
      <c r="H11" s="9" t="s">
        <v>547</v>
      </c>
      <c r="I11" s="12">
        <v>295</v>
      </c>
      <c r="J11" s="12">
        <v>295.73</v>
      </c>
      <c r="K11" s="13">
        <f t="shared" si="1"/>
        <v>730.00000000001819</v>
      </c>
      <c r="L11" s="14"/>
      <c r="M11" s="14"/>
      <c r="N11" s="14">
        <v>30</v>
      </c>
      <c r="O11" s="14"/>
      <c r="P11" s="14"/>
      <c r="Q11" s="14">
        <v>400</v>
      </c>
      <c r="R11" s="5">
        <f t="shared" si="0"/>
        <v>30</v>
      </c>
      <c r="S11" s="292">
        <f t="shared" si="2"/>
        <v>60</v>
      </c>
      <c r="T11" s="9"/>
      <c r="U11" s="1"/>
      <c r="V11" s="1"/>
      <c r="W11" s="1"/>
    </row>
    <row r="12" spans="1:23" s="19" customFormat="1" ht="37.5" customHeight="1">
      <c r="A12" s="8">
        <v>8</v>
      </c>
      <c r="B12" s="9" t="s">
        <v>117</v>
      </c>
      <c r="C12" s="10">
        <v>295.37</v>
      </c>
      <c r="D12" s="9" t="s">
        <v>157</v>
      </c>
      <c r="E12" s="9" t="s">
        <v>545</v>
      </c>
      <c r="F12" s="11">
        <v>1459923079</v>
      </c>
      <c r="G12" s="9">
        <v>9305779</v>
      </c>
      <c r="H12" s="9" t="s">
        <v>547</v>
      </c>
      <c r="I12" s="12">
        <v>295</v>
      </c>
      <c r="J12" s="12">
        <v>295.73</v>
      </c>
      <c r="K12" s="13">
        <f>(J12-I12)*1000</f>
        <v>730.00000000001819</v>
      </c>
      <c r="L12" s="14"/>
      <c r="M12" s="14"/>
      <c r="N12" s="14"/>
      <c r="O12" s="14"/>
      <c r="P12" s="14">
        <v>30</v>
      </c>
      <c r="Q12" s="14">
        <v>400</v>
      </c>
      <c r="R12" s="5">
        <f t="shared" si="0"/>
        <v>30</v>
      </c>
      <c r="S12" s="292">
        <f t="shared" si="2"/>
        <v>60</v>
      </c>
      <c r="T12" s="9"/>
      <c r="U12" s="1"/>
      <c r="V12" s="1"/>
      <c r="W12" s="1"/>
    </row>
    <row r="13" spans="1:23" s="16" customFormat="1" ht="37.5" customHeight="1">
      <c r="A13" s="8">
        <v>9</v>
      </c>
      <c r="B13" s="9" t="s">
        <v>117</v>
      </c>
      <c r="C13" s="10">
        <v>303.64999999999998</v>
      </c>
      <c r="D13" s="9" t="s">
        <v>158</v>
      </c>
      <c r="E13" s="9" t="s">
        <v>545</v>
      </c>
      <c r="F13" s="11" t="s">
        <v>541</v>
      </c>
      <c r="G13" s="20" t="s">
        <v>548</v>
      </c>
      <c r="H13" s="9" t="s">
        <v>549</v>
      </c>
      <c r="I13" s="12">
        <v>303.25</v>
      </c>
      <c r="J13" s="12">
        <v>303.95</v>
      </c>
      <c r="K13" s="13">
        <f t="shared" si="1"/>
        <v>699.99999999998863</v>
      </c>
      <c r="L13" s="14"/>
      <c r="M13" s="14"/>
      <c r="N13" s="14"/>
      <c r="O13" s="14">
        <v>26</v>
      </c>
      <c r="P13" s="14"/>
      <c r="Q13" s="14">
        <v>400</v>
      </c>
      <c r="R13" s="5">
        <f t="shared" si="0"/>
        <v>26</v>
      </c>
      <c r="S13" s="292">
        <f t="shared" si="2"/>
        <v>52</v>
      </c>
      <c r="T13" s="21"/>
      <c r="U13" s="1"/>
      <c r="V13" s="1"/>
      <c r="W13" s="1"/>
    </row>
    <row r="14" spans="1:23" s="16" customFormat="1" ht="37.5" customHeight="1">
      <c r="A14" s="8">
        <v>10</v>
      </c>
      <c r="B14" s="9" t="s">
        <v>117</v>
      </c>
      <c r="C14" s="10">
        <v>305.44</v>
      </c>
      <c r="D14" s="9" t="s">
        <v>159</v>
      </c>
      <c r="E14" s="9" t="s">
        <v>545</v>
      </c>
      <c r="F14" s="11" t="s">
        <v>541</v>
      </c>
      <c r="G14" s="9" t="s">
        <v>550</v>
      </c>
      <c r="H14" s="9" t="s">
        <v>547</v>
      </c>
      <c r="I14" s="12">
        <v>305.05</v>
      </c>
      <c r="J14" s="12">
        <v>305.89999999999998</v>
      </c>
      <c r="K14" s="13">
        <f t="shared" si="1"/>
        <v>849.99999999996589</v>
      </c>
      <c r="L14" s="14"/>
      <c r="M14" s="14"/>
      <c r="N14" s="14">
        <v>37</v>
      </c>
      <c r="O14" s="14"/>
      <c r="P14" s="14"/>
      <c r="Q14" s="14">
        <v>400</v>
      </c>
      <c r="R14" s="5">
        <f t="shared" si="0"/>
        <v>37</v>
      </c>
      <c r="S14" s="292">
        <f t="shared" si="2"/>
        <v>74</v>
      </c>
      <c r="T14" s="9"/>
      <c r="U14" s="1"/>
      <c r="V14" s="1"/>
      <c r="W14" s="1"/>
    </row>
    <row r="15" spans="1:23" s="16" customFormat="1" ht="37.5" customHeight="1">
      <c r="A15" s="8">
        <v>11</v>
      </c>
      <c r="B15" s="9" t="s">
        <v>117</v>
      </c>
      <c r="C15" s="10">
        <v>305.41000000000003</v>
      </c>
      <c r="D15" s="9" t="s">
        <v>160</v>
      </c>
      <c r="E15" s="9" t="s">
        <v>545</v>
      </c>
      <c r="F15" s="11">
        <v>2419462491</v>
      </c>
      <c r="G15" s="20" t="s">
        <v>551</v>
      </c>
      <c r="H15" s="9" t="s">
        <v>547</v>
      </c>
      <c r="I15" s="12"/>
      <c r="J15" s="12"/>
      <c r="K15" s="13"/>
      <c r="L15" s="14"/>
      <c r="M15" s="14"/>
      <c r="N15" s="14"/>
      <c r="O15" s="14"/>
      <c r="P15" s="14">
        <v>37</v>
      </c>
      <c r="Q15" s="14">
        <v>400</v>
      </c>
      <c r="R15" s="5">
        <f t="shared" si="0"/>
        <v>37</v>
      </c>
      <c r="S15" s="292">
        <f t="shared" si="2"/>
        <v>74</v>
      </c>
      <c r="T15" s="9"/>
      <c r="U15" s="1"/>
      <c r="V15" s="1"/>
      <c r="W15" s="1"/>
    </row>
    <row r="16" spans="1:23" s="16" customFormat="1" ht="37.5" customHeight="1">
      <c r="A16" s="8">
        <v>12</v>
      </c>
      <c r="B16" s="9" t="s">
        <v>116</v>
      </c>
      <c r="C16" s="22">
        <v>314.64</v>
      </c>
      <c r="D16" s="9" t="s">
        <v>113</v>
      </c>
      <c r="E16" s="9" t="s">
        <v>552</v>
      </c>
      <c r="F16" s="11" t="s">
        <v>541</v>
      </c>
      <c r="G16" s="18" t="s">
        <v>553</v>
      </c>
      <c r="H16" s="18"/>
      <c r="I16" s="12">
        <v>314.3</v>
      </c>
      <c r="J16" s="12">
        <v>314.89999999999998</v>
      </c>
      <c r="K16" s="13">
        <f t="shared" si="1"/>
        <v>599.99999999996589</v>
      </c>
      <c r="L16" s="14"/>
      <c r="M16" s="14"/>
      <c r="N16" s="14">
        <v>19</v>
      </c>
      <c r="O16" s="14"/>
      <c r="P16" s="14">
        <v>17</v>
      </c>
      <c r="Q16" s="14">
        <v>250</v>
      </c>
      <c r="R16" s="5">
        <f t="shared" si="0"/>
        <v>36</v>
      </c>
      <c r="S16" s="292">
        <f t="shared" si="2"/>
        <v>72</v>
      </c>
      <c r="T16" s="21"/>
    </row>
    <row r="17" spans="1:23" s="16" customFormat="1" ht="37.5" customHeight="1">
      <c r="A17" s="8">
        <v>13</v>
      </c>
      <c r="B17" s="9" t="s">
        <v>117</v>
      </c>
      <c r="C17" s="10">
        <v>315.75</v>
      </c>
      <c r="D17" s="9" t="s">
        <v>162</v>
      </c>
      <c r="E17" s="9" t="s">
        <v>552</v>
      </c>
      <c r="F17" s="11">
        <v>9469457893</v>
      </c>
      <c r="G17" s="9">
        <v>3612728</v>
      </c>
      <c r="H17" s="9"/>
      <c r="I17" s="12">
        <v>315.35000000000002</v>
      </c>
      <c r="J17" s="12">
        <v>316</v>
      </c>
      <c r="K17" s="13">
        <f t="shared" si="1"/>
        <v>649.99999999997726</v>
      </c>
      <c r="L17" s="14"/>
      <c r="M17" s="14"/>
      <c r="N17" s="14">
        <v>29</v>
      </c>
      <c r="O17" s="14"/>
      <c r="P17" s="14">
        <v>29</v>
      </c>
      <c r="Q17" s="14">
        <v>400</v>
      </c>
      <c r="R17" s="5">
        <f t="shared" si="0"/>
        <v>58</v>
      </c>
      <c r="S17" s="292">
        <f t="shared" si="2"/>
        <v>116</v>
      </c>
      <c r="T17" s="9"/>
      <c r="U17" s="1"/>
      <c r="V17" s="1"/>
      <c r="W17" s="1"/>
    </row>
    <row r="18" spans="1:23" s="16" customFormat="1" ht="37.5" customHeight="1">
      <c r="A18" s="8">
        <v>14</v>
      </c>
      <c r="B18" s="9" t="s">
        <v>117</v>
      </c>
      <c r="C18" s="10">
        <v>325.58</v>
      </c>
      <c r="D18" s="9" t="s">
        <v>163</v>
      </c>
      <c r="E18" s="9" t="s">
        <v>552</v>
      </c>
      <c r="F18" s="11">
        <v>5009545020</v>
      </c>
      <c r="G18" s="23">
        <v>3612730</v>
      </c>
      <c r="H18" s="23" t="s">
        <v>554</v>
      </c>
      <c r="I18" s="12">
        <v>325.10000000000002</v>
      </c>
      <c r="J18" s="12">
        <v>326</v>
      </c>
      <c r="K18" s="13">
        <f t="shared" si="1"/>
        <v>899.99999999997726</v>
      </c>
      <c r="L18" s="14"/>
      <c r="M18" s="14"/>
      <c r="N18" s="14">
        <v>32</v>
      </c>
      <c r="O18" s="14"/>
      <c r="P18" s="14"/>
      <c r="Q18" s="14">
        <v>400</v>
      </c>
      <c r="R18" s="5">
        <f t="shared" si="0"/>
        <v>32</v>
      </c>
      <c r="S18" s="292">
        <f t="shared" si="2"/>
        <v>64</v>
      </c>
      <c r="T18" s="21"/>
      <c r="U18" s="1"/>
      <c r="V18" s="1"/>
      <c r="W18" s="1"/>
    </row>
    <row r="19" spans="1:23" s="16" customFormat="1" ht="37.5" customHeight="1">
      <c r="A19" s="8">
        <v>15</v>
      </c>
      <c r="B19" s="9" t="s">
        <v>117</v>
      </c>
      <c r="C19" s="10">
        <v>325.63</v>
      </c>
      <c r="D19" s="9" t="s">
        <v>164</v>
      </c>
      <c r="E19" s="9" t="s">
        <v>552</v>
      </c>
      <c r="F19" s="11">
        <v>5391347848</v>
      </c>
      <c r="G19" s="23">
        <v>3612731</v>
      </c>
      <c r="H19" s="23" t="s">
        <v>554</v>
      </c>
      <c r="I19" s="12"/>
      <c r="J19" s="12"/>
      <c r="K19" s="13"/>
      <c r="L19" s="14"/>
      <c r="M19" s="14"/>
      <c r="N19" s="14"/>
      <c r="O19" s="14"/>
      <c r="P19" s="14">
        <v>30</v>
      </c>
      <c r="Q19" s="14">
        <v>400</v>
      </c>
      <c r="R19" s="5">
        <f t="shared" si="0"/>
        <v>30</v>
      </c>
      <c r="S19" s="292">
        <f t="shared" si="2"/>
        <v>60</v>
      </c>
      <c r="T19" s="21"/>
      <c r="U19" s="1"/>
      <c r="V19" s="1"/>
      <c r="W19" s="1"/>
    </row>
    <row r="20" spans="1:23" s="16" customFormat="1" ht="36">
      <c r="A20" s="8">
        <v>16</v>
      </c>
      <c r="B20" s="9" t="s">
        <v>117</v>
      </c>
      <c r="C20" s="10">
        <v>329.56</v>
      </c>
      <c r="D20" s="9" t="s">
        <v>165</v>
      </c>
      <c r="E20" s="9" t="s">
        <v>555</v>
      </c>
      <c r="F20" s="24">
        <v>1258496779</v>
      </c>
      <c r="G20" s="23" t="s">
        <v>556</v>
      </c>
      <c r="H20" s="23" t="s">
        <v>557</v>
      </c>
      <c r="I20" s="12">
        <v>329.1</v>
      </c>
      <c r="J20" s="12">
        <v>330</v>
      </c>
      <c r="K20" s="13">
        <f t="shared" si="1"/>
        <v>899.99999999997726</v>
      </c>
      <c r="L20" s="14"/>
      <c r="M20" s="14"/>
      <c r="N20" s="14">
        <v>34</v>
      </c>
      <c r="O20" s="14"/>
      <c r="P20" s="14"/>
      <c r="Q20" s="14">
        <v>400</v>
      </c>
      <c r="R20" s="5">
        <f t="shared" si="0"/>
        <v>34</v>
      </c>
      <c r="S20" s="292">
        <f t="shared" si="2"/>
        <v>68</v>
      </c>
      <c r="T20" s="21"/>
      <c r="U20" s="1"/>
      <c r="V20" s="1"/>
      <c r="W20" s="1"/>
    </row>
    <row r="21" spans="1:23" s="16" customFormat="1" ht="37.5" customHeight="1">
      <c r="A21" s="8">
        <v>17</v>
      </c>
      <c r="B21" s="9" t="s">
        <v>117</v>
      </c>
      <c r="C21" s="10">
        <v>329.56</v>
      </c>
      <c r="D21" s="9" t="s">
        <v>166</v>
      </c>
      <c r="E21" s="9" t="s">
        <v>555</v>
      </c>
      <c r="F21" s="11">
        <v>9848036325</v>
      </c>
      <c r="G21" s="9" t="s">
        <v>558</v>
      </c>
      <c r="H21" s="9" t="s">
        <v>559</v>
      </c>
      <c r="I21" s="12">
        <v>329.1</v>
      </c>
      <c r="J21" s="12">
        <v>330</v>
      </c>
      <c r="K21" s="13">
        <f>(J21-I21)*1000</f>
        <v>899.99999999997726</v>
      </c>
      <c r="L21" s="14"/>
      <c r="M21" s="14"/>
      <c r="N21" s="14"/>
      <c r="O21" s="14"/>
      <c r="P21" s="14">
        <v>35</v>
      </c>
      <c r="Q21" s="14">
        <v>400</v>
      </c>
      <c r="R21" s="5">
        <f t="shared" si="0"/>
        <v>35</v>
      </c>
      <c r="S21" s="292">
        <f t="shared" si="2"/>
        <v>70</v>
      </c>
      <c r="T21" s="21"/>
      <c r="U21" s="1"/>
      <c r="V21" s="1"/>
      <c r="W21" s="1"/>
    </row>
    <row r="22" spans="1:23" s="16" customFormat="1" ht="42" customHeight="1">
      <c r="A22" s="8">
        <v>18</v>
      </c>
      <c r="B22" s="9" t="s">
        <v>117</v>
      </c>
      <c r="C22" s="10">
        <v>331.95</v>
      </c>
      <c r="D22" s="9" t="s">
        <v>167</v>
      </c>
      <c r="E22" s="9" t="s">
        <v>555</v>
      </c>
      <c r="F22" s="11">
        <v>4548561751</v>
      </c>
      <c r="G22" s="9" t="s">
        <v>560</v>
      </c>
      <c r="H22" s="9" t="s">
        <v>559</v>
      </c>
      <c r="I22" s="12">
        <v>331.6</v>
      </c>
      <c r="J22" s="12">
        <v>332.05</v>
      </c>
      <c r="K22" s="13">
        <f>(J22-I22)*1000</f>
        <v>449.99999999998863</v>
      </c>
      <c r="L22" s="14"/>
      <c r="M22" s="14"/>
      <c r="N22" s="14">
        <v>17</v>
      </c>
      <c r="O22" s="14"/>
      <c r="P22" s="14"/>
      <c r="Q22" s="14">
        <v>400</v>
      </c>
      <c r="R22" s="5">
        <f t="shared" si="0"/>
        <v>17</v>
      </c>
      <c r="S22" s="292">
        <f t="shared" si="2"/>
        <v>34</v>
      </c>
      <c r="T22" s="21"/>
      <c r="U22" s="1"/>
      <c r="V22" s="1"/>
      <c r="W22" s="1"/>
    </row>
    <row r="23" spans="1:23" s="16" customFormat="1" ht="42" customHeight="1">
      <c r="A23" s="8">
        <v>19</v>
      </c>
      <c r="B23" s="9" t="s">
        <v>117</v>
      </c>
      <c r="C23" s="10">
        <v>331.95</v>
      </c>
      <c r="D23" s="9" t="s">
        <v>168</v>
      </c>
      <c r="E23" s="9" t="s">
        <v>555</v>
      </c>
      <c r="F23" s="11">
        <v>3254860895</v>
      </c>
      <c r="G23" s="9" t="s">
        <v>561</v>
      </c>
      <c r="H23" s="9" t="s">
        <v>559</v>
      </c>
      <c r="I23" s="12">
        <v>331.6</v>
      </c>
      <c r="J23" s="12">
        <v>332.05</v>
      </c>
      <c r="K23" s="13">
        <f>(J23-I23)*1000</f>
        <v>449.99999999998863</v>
      </c>
      <c r="L23" s="14"/>
      <c r="M23" s="14"/>
      <c r="N23" s="14"/>
      <c r="O23" s="14"/>
      <c r="P23" s="14">
        <v>16</v>
      </c>
      <c r="Q23" s="14">
        <v>400</v>
      </c>
      <c r="R23" s="5">
        <f t="shared" si="0"/>
        <v>16</v>
      </c>
      <c r="S23" s="292">
        <f t="shared" si="2"/>
        <v>32</v>
      </c>
      <c r="T23" s="21"/>
      <c r="U23" s="1"/>
      <c r="V23" s="1"/>
      <c r="W23" s="1"/>
    </row>
    <row r="24" spans="1:23" s="16" customFormat="1" ht="37.5" customHeight="1">
      <c r="A24" s="8">
        <v>20</v>
      </c>
      <c r="B24" s="9" t="s">
        <v>117</v>
      </c>
      <c r="C24" s="10">
        <v>332.25</v>
      </c>
      <c r="D24" s="9" t="s">
        <v>169</v>
      </c>
      <c r="E24" s="9" t="s">
        <v>555</v>
      </c>
      <c r="F24" s="11">
        <v>9945292476</v>
      </c>
      <c r="G24" s="9" t="s">
        <v>562</v>
      </c>
      <c r="H24" s="9" t="s">
        <v>559</v>
      </c>
      <c r="I24" s="12">
        <v>332.05</v>
      </c>
      <c r="J24" s="12">
        <v>332.5</v>
      </c>
      <c r="K24" s="13">
        <f>(J24-I24)*1000</f>
        <v>449.99999999998863</v>
      </c>
      <c r="L24" s="14"/>
      <c r="M24" s="14"/>
      <c r="N24" s="14">
        <v>16</v>
      </c>
      <c r="O24" s="14"/>
      <c r="P24" s="14"/>
      <c r="Q24" s="14">
        <v>400</v>
      </c>
      <c r="R24" s="5">
        <f t="shared" si="0"/>
        <v>16</v>
      </c>
      <c r="S24" s="292">
        <f t="shared" si="2"/>
        <v>32</v>
      </c>
      <c r="T24" s="21"/>
      <c r="U24" s="1"/>
      <c r="V24" s="1"/>
      <c r="W24" s="1"/>
    </row>
    <row r="25" spans="1:23" s="16" customFormat="1" ht="37.5" customHeight="1">
      <c r="A25" s="8">
        <v>21</v>
      </c>
      <c r="B25" s="9" t="s">
        <v>117</v>
      </c>
      <c r="C25" s="10">
        <v>332.25</v>
      </c>
      <c r="D25" s="9" t="s">
        <v>170</v>
      </c>
      <c r="E25" s="9" t="s">
        <v>555</v>
      </c>
      <c r="F25" s="17" t="s">
        <v>563</v>
      </c>
      <c r="G25" s="9" t="s">
        <v>564</v>
      </c>
      <c r="H25" s="9" t="s">
        <v>559</v>
      </c>
      <c r="I25" s="12">
        <v>332.05</v>
      </c>
      <c r="J25" s="12">
        <v>332.5</v>
      </c>
      <c r="K25" s="13">
        <f>(J25-I25)*1000</f>
        <v>449.99999999998863</v>
      </c>
      <c r="L25" s="14"/>
      <c r="M25" s="14"/>
      <c r="N25" s="14"/>
      <c r="O25" s="14"/>
      <c r="P25" s="14">
        <v>17</v>
      </c>
      <c r="Q25" s="14">
        <v>400</v>
      </c>
      <c r="R25" s="5">
        <f t="shared" si="0"/>
        <v>17</v>
      </c>
      <c r="S25" s="292">
        <f t="shared" si="2"/>
        <v>34</v>
      </c>
      <c r="T25" s="21"/>
      <c r="U25" s="1"/>
      <c r="V25" s="1"/>
      <c r="W25" s="1"/>
    </row>
    <row r="26" spans="1:23" s="16" customFormat="1" ht="37.5" customHeight="1">
      <c r="A26" s="8">
        <v>22</v>
      </c>
      <c r="B26" s="9" t="s">
        <v>117</v>
      </c>
      <c r="C26" s="10">
        <v>334.25</v>
      </c>
      <c r="D26" s="9" t="s">
        <v>171</v>
      </c>
      <c r="E26" s="9" t="s">
        <v>555</v>
      </c>
      <c r="F26" s="17" t="s">
        <v>565</v>
      </c>
      <c r="G26" s="9" t="s">
        <v>566</v>
      </c>
      <c r="H26" s="9" t="s">
        <v>559</v>
      </c>
      <c r="I26" s="12">
        <v>333.7</v>
      </c>
      <c r="J26" s="12">
        <v>334.9</v>
      </c>
      <c r="K26" s="13">
        <f t="shared" ref="K26:K33" si="3">(J26-I26)*1000</f>
        <v>1199.9999999999886</v>
      </c>
      <c r="L26" s="14"/>
      <c r="M26" s="14"/>
      <c r="N26" s="14">
        <v>36</v>
      </c>
      <c r="O26" s="14"/>
      <c r="P26" s="14">
        <v>34</v>
      </c>
      <c r="Q26" s="14">
        <v>400</v>
      </c>
      <c r="R26" s="5">
        <f t="shared" si="0"/>
        <v>70</v>
      </c>
      <c r="S26" s="292">
        <f t="shared" si="2"/>
        <v>140</v>
      </c>
      <c r="T26" s="21"/>
      <c r="U26" s="1"/>
      <c r="V26" s="1"/>
      <c r="W26" s="1"/>
    </row>
    <row r="27" spans="1:23" s="16" customFormat="1" ht="37.5" customHeight="1">
      <c r="A27" s="8">
        <v>23</v>
      </c>
      <c r="B27" s="9" t="s">
        <v>117</v>
      </c>
      <c r="C27" s="10">
        <v>336.65</v>
      </c>
      <c r="D27" s="9" t="s">
        <v>172</v>
      </c>
      <c r="E27" s="9" t="s">
        <v>555</v>
      </c>
      <c r="F27" s="11">
        <v>1159634807</v>
      </c>
      <c r="G27" s="9" t="s">
        <v>567</v>
      </c>
      <c r="H27" s="9"/>
      <c r="I27" s="12">
        <v>336.3</v>
      </c>
      <c r="J27" s="12">
        <v>337.1</v>
      </c>
      <c r="K27" s="13">
        <f t="shared" si="3"/>
        <v>800.00000000001137</v>
      </c>
      <c r="L27" s="14"/>
      <c r="M27" s="14"/>
      <c r="N27" s="14">
        <v>33</v>
      </c>
      <c r="O27" s="14"/>
      <c r="P27" s="14">
        <v>33</v>
      </c>
      <c r="Q27" s="14">
        <v>400</v>
      </c>
      <c r="R27" s="5">
        <f t="shared" si="0"/>
        <v>66</v>
      </c>
      <c r="S27" s="292">
        <f t="shared" si="2"/>
        <v>132</v>
      </c>
      <c r="T27" s="21"/>
      <c r="U27" s="1"/>
      <c r="V27" s="1"/>
      <c r="W27" s="1"/>
    </row>
    <row r="28" spans="1:23" s="16" customFormat="1" ht="43.5" customHeight="1">
      <c r="A28" s="8">
        <v>24</v>
      </c>
      <c r="B28" s="9" t="s">
        <v>117</v>
      </c>
      <c r="C28" s="10">
        <v>358.05</v>
      </c>
      <c r="D28" s="9" t="s">
        <v>173</v>
      </c>
      <c r="E28" s="9" t="s">
        <v>568</v>
      </c>
      <c r="F28" s="11">
        <v>7940728214</v>
      </c>
      <c r="G28" s="20" t="s">
        <v>569</v>
      </c>
      <c r="H28" s="9" t="s">
        <v>539</v>
      </c>
      <c r="I28" s="12">
        <v>357.6</v>
      </c>
      <c r="J28" s="12">
        <v>358.45</v>
      </c>
      <c r="K28" s="13">
        <f t="shared" si="3"/>
        <v>849.99999999996589</v>
      </c>
      <c r="L28" s="14"/>
      <c r="M28" s="14"/>
      <c r="N28" s="14"/>
      <c r="O28" s="14">
        <v>33</v>
      </c>
      <c r="P28" s="14"/>
      <c r="Q28" s="14">
        <v>400</v>
      </c>
      <c r="R28" s="5">
        <f t="shared" si="0"/>
        <v>33</v>
      </c>
      <c r="S28" s="292">
        <f t="shared" si="2"/>
        <v>66</v>
      </c>
      <c r="T28" s="21"/>
      <c r="U28" s="1"/>
      <c r="V28" s="1"/>
      <c r="W28" s="1"/>
    </row>
    <row r="29" spans="1:23" s="16" customFormat="1" ht="37.5" customHeight="1">
      <c r="A29" s="8">
        <v>25</v>
      </c>
      <c r="B29" s="9" t="s">
        <v>117</v>
      </c>
      <c r="C29" s="10">
        <v>363.65</v>
      </c>
      <c r="D29" s="9" t="s">
        <v>174</v>
      </c>
      <c r="E29" s="9" t="s">
        <v>570</v>
      </c>
      <c r="F29" s="17" t="s">
        <v>571</v>
      </c>
      <c r="G29" s="9">
        <v>8421364</v>
      </c>
      <c r="H29" s="9" t="s">
        <v>572</v>
      </c>
      <c r="I29" s="12">
        <v>363.4</v>
      </c>
      <c r="J29" s="12">
        <v>363.95</v>
      </c>
      <c r="K29" s="13">
        <f t="shared" si="3"/>
        <v>550.00000000001137</v>
      </c>
      <c r="L29" s="14"/>
      <c r="M29" s="14"/>
      <c r="N29" s="14"/>
      <c r="O29" s="14">
        <v>21</v>
      </c>
      <c r="P29" s="14"/>
      <c r="Q29" s="14">
        <v>400</v>
      </c>
      <c r="R29" s="5">
        <f t="shared" si="0"/>
        <v>21</v>
      </c>
      <c r="S29" s="292">
        <f t="shared" si="2"/>
        <v>42</v>
      </c>
      <c r="T29" s="15"/>
      <c r="U29" s="1"/>
      <c r="V29" s="1"/>
      <c r="W29" s="1"/>
    </row>
    <row r="30" spans="1:23" s="16" customFormat="1" ht="37.5" customHeight="1">
      <c r="A30" s="8">
        <v>26</v>
      </c>
      <c r="B30" s="9" t="s">
        <v>117</v>
      </c>
      <c r="C30" s="10">
        <v>370.1</v>
      </c>
      <c r="D30" s="9" t="s">
        <v>175</v>
      </c>
      <c r="E30" s="9" t="s">
        <v>568</v>
      </c>
      <c r="F30" s="11">
        <v>1496937181</v>
      </c>
      <c r="G30" s="9" t="s">
        <v>573</v>
      </c>
      <c r="H30" s="9" t="s">
        <v>572</v>
      </c>
      <c r="I30" s="12">
        <v>369.65</v>
      </c>
      <c r="J30" s="12">
        <v>370.7</v>
      </c>
      <c r="K30" s="13">
        <f t="shared" si="3"/>
        <v>1050.0000000000114</v>
      </c>
      <c r="L30" s="14"/>
      <c r="M30" s="14"/>
      <c r="N30" s="14"/>
      <c r="O30" s="14">
        <v>43</v>
      </c>
      <c r="P30" s="14"/>
      <c r="Q30" s="14">
        <v>400</v>
      </c>
      <c r="R30" s="5">
        <f t="shared" si="0"/>
        <v>43</v>
      </c>
      <c r="S30" s="292">
        <f t="shared" si="2"/>
        <v>86</v>
      </c>
      <c r="T30" s="15"/>
      <c r="U30" s="1"/>
      <c r="V30" s="1"/>
      <c r="W30" s="1"/>
    </row>
    <row r="31" spans="1:23" s="16" customFormat="1" ht="37.5" customHeight="1">
      <c r="A31" s="8">
        <v>27</v>
      </c>
      <c r="B31" s="9" t="s">
        <v>117</v>
      </c>
      <c r="C31" s="10">
        <v>377.4</v>
      </c>
      <c r="D31" s="9" t="s">
        <v>177</v>
      </c>
      <c r="E31" s="9" t="s">
        <v>568</v>
      </c>
      <c r="F31" s="11">
        <v>6454321656</v>
      </c>
      <c r="G31" s="20" t="s">
        <v>574</v>
      </c>
      <c r="H31" s="9" t="s">
        <v>539</v>
      </c>
      <c r="I31" s="12">
        <v>376.8</v>
      </c>
      <c r="J31" s="12">
        <v>378</v>
      </c>
      <c r="K31" s="13">
        <f t="shared" si="3"/>
        <v>1199.9999999999886</v>
      </c>
      <c r="L31" s="14"/>
      <c r="M31" s="14"/>
      <c r="N31" s="14"/>
      <c r="O31" s="14">
        <v>45</v>
      </c>
      <c r="P31" s="14"/>
      <c r="Q31" s="14">
        <v>400</v>
      </c>
      <c r="R31" s="5">
        <f t="shared" si="0"/>
        <v>45</v>
      </c>
      <c r="S31" s="292">
        <f t="shared" si="2"/>
        <v>90</v>
      </c>
      <c r="T31" s="15"/>
      <c r="U31" s="1"/>
      <c r="V31" s="1"/>
      <c r="W31" s="1"/>
    </row>
    <row r="32" spans="1:23" s="16" customFormat="1" ht="37.5" customHeight="1">
      <c r="A32" s="8">
        <v>28</v>
      </c>
      <c r="B32" s="9" t="s">
        <v>117</v>
      </c>
      <c r="C32" s="10">
        <v>383.65</v>
      </c>
      <c r="D32" s="9" t="s">
        <v>178</v>
      </c>
      <c r="E32" s="9" t="s">
        <v>575</v>
      </c>
      <c r="F32" s="17" t="s">
        <v>576</v>
      </c>
      <c r="G32" s="14" t="s">
        <v>577</v>
      </c>
      <c r="H32" s="14" t="s">
        <v>578</v>
      </c>
      <c r="I32" s="12">
        <v>383.2</v>
      </c>
      <c r="J32" s="12">
        <v>384.2</v>
      </c>
      <c r="K32" s="13">
        <f t="shared" si="3"/>
        <v>1000</v>
      </c>
      <c r="L32" s="14"/>
      <c r="M32" s="14"/>
      <c r="N32" s="14"/>
      <c r="O32" s="14">
        <v>42</v>
      </c>
      <c r="P32" s="14"/>
      <c r="Q32" s="14">
        <v>400</v>
      </c>
      <c r="R32" s="5">
        <f t="shared" si="0"/>
        <v>42</v>
      </c>
      <c r="S32" s="292">
        <f t="shared" si="2"/>
        <v>84</v>
      </c>
      <c r="T32" s="15"/>
      <c r="U32" s="1"/>
      <c r="V32" s="1"/>
      <c r="W32" s="1"/>
    </row>
    <row r="33" spans="1:23" s="16" customFormat="1" ht="37.5" customHeight="1">
      <c r="A33" s="8">
        <v>29</v>
      </c>
      <c r="B33" s="9" t="s">
        <v>117</v>
      </c>
      <c r="C33" s="10">
        <v>388.13</v>
      </c>
      <c r="D33" s="9" t="s">
        <v>179</v>
      </c>
      <c r="E33" s="9" t="s">
        <v>575</v>
      </c>
      <c r="F33" s="11">
        <v>3118405607</v>
      </c>
      <c r="G33" s="9" t="s">
        <v>579</v>
      </c>
      <c r="H33" s="9" t="s">
        <v>557</v>
      </c>
      <c r="I33" s="12">
        <v>387.8</v>
      </c>
      <c r="J33" s="12">
        <v>388.6</v>
      </c>
      <c r="K33" s="13">
        <f t="shared" si="3"/>
        <v>800.00000000001137</v>
      </c>
      <c r="L33" s="14"/>
      <c r="M33" s="14"/>
      <c r="N33" s="14"/>
      <c r="O33" s="14">
        <v>32</v>
      </c>
      <c r="P33" s="14"/>
      <c r="Q33" s="14">
        <v>400</v>
      </c>
      <c r="R33" s="5">
        <f t="shared" si="0"/>
        <v>32</v>
      </c>
      <c r="S33" s="292">
        <f t="shared" si="2"/>
        <v>64</v>
      </c>
      <c r="T33" s="15"/>
      <c r="U33" s="1"/>
      <c r="V33" s="1"/>
      <c r="W33" s="1"/>
    </row>
    <row r="34" spans="1:23" s="16" customFormat="1" ht="37.5" customHeight="1">
      <c r="A34" s="8">
        <v>30</v>
      </c>
      <c r="B34" s="9" t="s">
        <v>117</v>
      </c>
      <c r="C34" s="10">
        <v>392.47</v>
      </c>
      <c r="D34" s="9" t="s">
        <v>180</v>
      </c>
      <c r="E34" s="9" t="s">
        <v>575</v>
      </c>
      <c r="F34" s="11">
        <v>4763126954</v>
      </c>
      <c r="G34" s="9" t="s">
        <v>580</v>
      </c>
      <c r="H34" s="9" t="s">
        <v>578</v>
      </c>
      <c r="I34" s="12">
        <v>391.9</v>
      </c>
      <c r="J34" s="12">
        <v>393</v>
      </c>
      <c r="K34" s="13">
        <f t="shared" ref="K34:K41" si="4">(J34-I34)*1000</f>
        <v>1100.0000000000227</v>
      </c>
      <c r="L34" s="14"/>
      <c r="M34" s="14"/>
      <c r="N34" s="14"/>
      <c r="O34" s="14">
        <v>41</v>
      </c>
      <c r="P34" s="14"/>
      <c r="Q34" s="14">
        <v>400</v>
      </c>
      <c r="R34" s="5">
        <f t="shared" si="0"/>
        <v>41</v>
      </c>
      <c r="S34" s="292">
        <f t="shared" si="2"/>
        <v>82</v>
      </c>
      <c r="T34" s="15"/>
      <c r="U34" s="1"/>
      <c r="V34" s="1"/>
      <c r="W34" s="1"/>
    </row>
    <row r="35" spans="1:23" s="16" customFormat="1" ht="37.5" customHeight="1">
      <c r="A35" s="8">
        <v>31</v>
      </c>
      <c r="B35" s="9" t="s">
        <v>117</v>
      </c>
      <c r="C35" s="10">
        <v>396.2</v>
      </c>
      <c r="D35" s="9" t="s">
        <v>181</v>
      </c>
      <c r="E35" s="9" t="s">
        <v>575</v>
      </c>
      <c r="F35" s="17" t="s">
        <v>581</v>
      </c>
      <c r="G35" s="9" t="s">
        <v>582</v>
      </c>
      <c r="H35" s="9" t="s">
        <v>583</v>
      </c>
      <c r="I35" s="12">
        <v>395.75</v>
      </c>
      <c r="J35" s="12">
        <v>396.6</v>
      </c>
      <c r="K35" s="13">
        <f t="shared" si="4"/>
        <v>850.00000000002274</v>
      </c>
      <c r="L35" s="14"/>
      <c r="M35" s="14"/>
      <c r="N35" s="14">
        <v>32</v>
      </c>
      <c r="O35" s="14"/>
      <c r="P35" s="14"/>
      <c r="Q35" s="14">
        <v>400</v>
      </c>
      <c r="R35" s="5">
        <f t="shared" si="0"/>
        <v>32</v>
      </c>
      <c r="S35" s="292">
        <f t="shared" si="2"/>
        <v>64</v>
      </c>
      <c r="T35" s="15"/>
      <c r="U35" s="1"/>
      <c r="V35" s="1"/>
      <c r="W35" s="1"/>
    </row>
    <row r="36" spans="1:23" s="16" customFormat="1" ht="37.5" customHeight="1">
      <c r="A36" s="8">
        <v>32</v>
      </c>
      <c r="B36" s="9" t="s">
        <v>117</v>
      </c>
      <c r="C36" s="10">
        <v>396.2</v>
      </c>
      <c r="D36" s="9" t="s">
        <v>182</v>
      </c>
      <c r="E36" s="9" t="s">
        <v>575</v>
      </c>
      <c r="F36" s="11">
        <v>2930129477</v>
      </c>
      <c r="G36" s="9" t="s">
        <v>584</v>
      </c>
      <c r="H36" s="9" t="s">
        <v>557</v>
      </c>
      <c r="I36" s="12">
        <v>395.75</v>
      </c>
      <c r="J36" s="12">
        <v>396.6</v>
      </c>
      <c r="K36" s="13">
        <f>(J36-I36)*1000</f>
        <v>850.00000000002274</v>
      </c>
      <c r="L36" s="14"/>
      <c r="M36" s="14"/>
      <c r="N36" s="14"/>
      <c r="O36" s="14"/>
      <c r="P36" s="14">
        <v>32</v>
      </c>
      <c r="Q36" s="14">
        <v>400</v>
      </c>
      <c r="R36" s="5">
        <f t="shared" si="0"/>
        <v>32</v>
      </c>
      <c r="S36" s="292">
        <f t="shared" si="2"/>
        <v>64</v>
      </c>
      <c r="T36" s="15"/>
      <c r="U36" s="1"/>
      <c r="V36" s="1"/>
      <c r="W36" s="1"/>
    </row>
    <row r="37" spans="1:23" ht="32.15" customHeight="1">
      <c r="A37" s="8">
        <v>33</v>
      </c>
      <c r="B37" s="9" t="s">
        <v>117</v>
      </c>
      <c r="C37" s="22">
        <v>401.45</v>
      </c>
      <c r="D37" s="9" t="s">
        <v>183</v>
      </c>
      <c r="E37" s="9" t="s">
        <v>575</v>
      </c>
      <c r="F37" s="11">
        <v>6124797709</v>
      </c>
      <c r="G37" s="14" t="s">
        <v>585</v>
      </c>
      <c r="H37" s="14" t="s">
        <v>586</v>
      </c>
      <c r="I37" s="12">
        <v>401.1</v>
      </c>
      <c r="J37" s="12">
        <v>402</v>
      </c>
      <c r="K37" s="13">
        <f t="shared" si="4"/>
        <v>899.99999999997726</v>
      </c>
      <c r="L37" s="8"/>
      <c r="M37" s="8"/>
      <c r="N37" s="8"/>
      <c r="O37" s="8">
        <v>35</v>
      </c>
      <c r="P37" s="8"/>
      <c r="Q37" s="14">
        <v>400</v>
      </c>
      <c r="R37" s="5">
        <f t="shared" si="0"/>
        <v>35</v>
      </c>
      <c r="S37" s="292">
        <f t="shared" si="2"/>
        <v>70</v>
      </c>
      <c r="T37" s="25"/>
    </row>
    <row r="38" spans="1:23" ht="32.15" customHeight="1">
      <c r="A38" s="8">
        <v>34</v>
      </c>
      <c r="B38" s="9" t="s">
        <v>117</v>
      </c>
      <c r="C38" s="22">
        <v>407.57</v>
      </c>
      <c r="D38" s="9" t="s">
        <v>186</v>
      </c>
      <c r="E38" s="9" t="s">
        <v>575</v>
      </c>
      <c r="F38" s="11">
        <v>2538736429</v>
      </c>
      <c r="G38" s="20" t="s">
        <v>587</v>
      </c>
      <c r="H38" s="14" t="s">
        <v>588</v>
      </c>
      <c r="I38" s="12">
        <v>407.29</v>
      </c>
      <c r="J38" s="12">
        <v>408</v>
      </c>
      <c r="K38" s="13">
        <f t="shared" si="4"/>
        <v>709.99999999997954</v>
      </c>
      <c r="L38" s="8"/>
      <c r="M38" s="8"/>
      <c r="N38" s="8">
        <v>27</v>
      </c>
      <c r="O38" s="8"/>
      <c r="P38" s="8"/>
      <c r="Q38" s="8">
        <v>400</v>
      </c>
      <c r="R38" s="5">
        <f t="shared" si="0"/>
        <v>27</v>
      </c>
      <c r="S38" s="292">
        <f t="shared" si="2"/>
        <v>54</v>
      </c>
      <c r="T38" s="25"/>
    </row>
    <row r="39" spans="1:23" ht="32.15" customHeight="1">
      <c r="A39" s="8">
        <v>35</v>
      </c>
      <c r="B39" s="9" t="s">
        <v>117</v>
      </c>
      <c r="C39" s="22">
        <v>407</v>
      </c>
      <c r="D39" s="9" t="s">
        <v>187</v>
      </c>
      <c r="E39" s="9" t="s">
        <v>575</v>
      </c>
      <c r="F39" s="11">
        <v>5883292673</v>
      </c>
      <c r="G39" s="20" t="s">
        <v>589</v>
      </c>
      <c r="H39" s="14" t="s">
        <v>554</v>
      </c>
      <c r="I39" s="12">
        <v>407.29</v>
      </c>
      <c r="J39" s="12">
        <v>408</v>
      </c>
      <c r="K39" s="13">
        <f>(J39-I39)*1000</f>
        <v>709.99999999997954</v>
      </c>
      <c r="L39" s="8"/>
      <c r="M39" s="8"/>
      <c r="N39" s="8"/>
      <c r="O39" s="8"/>
      <c r="P39" s="8">
        <v>28</v>
      </c>
      <c r="Q39" s="8">
        <v>400</v>
      </c>
      <c r="R39" s="5">
        <f t="shared" si="0"/>
        <v>28</v>
      </c>
      <c r="S39" s="292">
        <f t="shared" si="2"/>
        <v>56</v>
      </c>
      <c r="T39" s="25"/>
    </row>
    <row r="40" spans="1:23" ht="32.15" customHeight="1">
      <c r="A40" s="8">
        <v>36</v>
      </c>
      <c r="B40" s="9" t="s">
        <v>117</v>
      </c>
      <c r="C40" s="10">
        <v>417.8</v>
      </c>
      <c r="D40" s="9" t="s">
        <v>190</v>
      </c>
      <c r="E40" s="9" t="s">
        <v>575</v>
      </c>
      <c r="F40" s="11">
        <v>9652721835</v>
      </c>
      <c r="G40" s="14" t="s">
        <v>590</v>
      </c>
      <c r="H40" s="14" t="s">
        <v>557</v>
      </c>
      <c r="I40" s="12">
        <v>417.35</v>
      </c>
      <c r="J40" s="12">
        <v>418.05</v>
      </c>
      <c r="K40" s="13">
        <f t="shared" si="4"/>
        <v>699.99999999998863</v>
      </c>
      <c r="L40" s="8"/>
      <c r="M40" s="8"/>
      <c r="N40" s="8"/>
      <c r="O40" s="8">
        <v>26</v>
      </c>
      <c r="P40" s="8"/>
      <c r="Q40" s="8">
        <v>400</v>
      </c>
      <c r="R40" s="5">
        <f t="shared" si="0"/>
        <v>26</v>
      </c>
      <c r="S40" s="292">
        <f t="shared" si="2"/>
        <v>52</v>
      </c>
      <c r="T40" s="25"/>
    </row>
    <row r="41" spans="1:23" ht="32.15" customHeight="1">
      <c r="A41" s="8">
        <v>37</v>
      </c>
      <c r="B41" s="9" t="s">
        <v>117</v>
      </c>
      <c r="C41" s="22">
        <v>418.7</v>
      </c>
      <c r="D41" s="9" t="s">
        <v>191</v>
      </c>
      <c r="E41" s="9" t="s">
        <v>575</v>
      </c>
      <c r="F41" s="11">
        <v>5958274382</v>
      </c>
      <c r="G41" s="14" t="s">
        <v>591</v>
      </c>
      <c r="H41" s="14" t="s">
        <v>557</v>
      </c>
      <c r="I41" s="12">
        <v>418.05</v>
      </c>
      <c r="J41" s="12">
        <v>418.75</v>
      </c>
      <c r="K41" s="13">
        <f t="shared" si="4"/>
        <v>699.99999999998863</v>
      </c>
      <c r="L41" s="8"/>
      <c r="M41" s="8"/>
      <c r="N41" s="8"/>
      <c r="O41" s="8">
        <v>26</v>
      </c>
      <c r="P41" s="8"/>
      <c r="Q41" s="8">
        <v>400</v>
      </c>
      <c r="R41" s="5">
        <f t="shared" si="0"/>
        <v>26</v>
      </c>
      <c r="S41" s="292">
        <f t="shared" si="2"/>
        <v>52</v>
      </c>
      <c r="T41" s="25"/>
    </row>
    <row r="42" spans="1:23" ht="32.15" customHeight="1">
      <c r="A42" s="8">
        <v>38</v>
      </c>
      <c r="B42" s="9" t="s">
        <v>117</v>
      </c>
      <c r="C42" s="22">
        <v>418.7</v>
      </c>
      <c r="D42" s="9" t="s">
        <v>192</v>
      </c>
      <c r="E42" s="9" t="s">
        <v>575</v>
      </c>
      <c r="F42" s="11">
        <v>5391722308</v>
      </c>
      <c r="G42" s="14" t="s">
        <v>592</v>
      </c>
      <c r="H42" s="14" t="s">
        <v>557</v>
      </c>
      <c r="I42" s="12">
        <v>418.75</v>
      </c>
      <c r="J42" s="12">
        <v>419.35</v>
      </c>
      <c r="K42" s="13">
        <f>(J42-I42)*1000</f>
        <v>600.00000000002274</v>
      </c>
      <c r="L42" s="8"/>
      <c r="M42" s="8"/>
      <c r="N42" s="8"/>
      <c r="O42" s="8">
        <v>28</v>
      </c>
      <c r="P42" s="8"/>
      <c r="Q42" s="8">
        <v>400</v>
      </c>
      <c r="R42" s="5">
        <f t="shared" si="0"/>
        <v>28</v>
      </c>
      <c r="S42" s="292">
        <f t="shared" si="2"/>
        <v>56</v>
      </c>
      <c r="T42" s="25"/>
    </row>
    <row r="43" spans="1:23" s="28" customFormat="1" ht="25" customHeight="1">
      <c r="A43" s="608" t="s">
        <v>593</v>
      </c>
      <c r="B43" s="608"/>
      <c r="C43" s="608"/>
      <c r="D43" s="608"/>
      <c r="E43" s="608"/>
      <c r="F43" s="608"/>
      <c r="G43" s="608"/>
      <c r="H43" s="608"/>
      <c r="I43" s="608"/>
      <c r="J43" s="608"/>
      <c r="K43" s="608"/>
      <c r="L43" s="34">
        <f>SUM(L5:L42)</f>
        <v>0</v>
      </c>
      <c r="M43" s="34">
        <f>SUM(M5:M42)</f>
        <v>0</v>
      </c>
      <c r="N43" s="34">
        <f>SUM(N5:N42)</f>
        <v>342</v>
      </c>
      <c r="O43" s="34">
        <f>SUM(O5:O42)</f>
        <v>560</v>
      </c>
      <c r="P43" s="34">
        <f>SUM(P5:P42)</f>
        <v>338</v>
      </c>
      <c r="Q43" s="34"/>
      <c r="R43" s="34">
        <f>SUM(R5:R42)</f>
        <v>1240</v>
      </c>
      <c r="S43" s="34">
        <f>SUM(S5:S42)</f>
        <v>2480</v>
      </c>
      <c r="T43" s="35"/>
      <c r="U43" s="27"/>
      <c r="V43" s="27"/>
      <c r="W43" s="27"/>
    </row>
    <row r="44" spans="1:23" ht="19.5" customHeight="1">
      <c r="A44" s="450" t="s">
        <v>594</v>
      </c>
      <c r="B44" s="451"/>
      <c r="C44" s="451"/>
      <c r="D44" s="451"/>
      <c r="E44" s="451"/>
      <c r="F44" s="451"/>
      <c r="G44" s="451"/>
      <c r="H44" s="451"/>
      <c r="I44" s="451"/>
      <c r="J44" s="451"/>
      <c r="K44" s="451"/>
      <c r="L44" s="451"/>
      <c r="M44" s="451"/>
      <c r="N44" s="451"/>
      <c r="O44" s="451"/>
      <c r="P44" s="451"/>
      <c r="Q44" s="451"/>
      <c r="R44" s="452"/>
      <c r="S44" s="294">
        <f>'Damaged LED Light Replacement'!K8</f>
        <v>70</v>
      </c>
      <c r="T44" s="295"/>
    </row>
    <row r="45" spans="1:23" s="87" customFormat="1" ht="37.5" customHeight="1">
      <c r="A45" s="607" t="s">
        <v>105</v>
      </c>
      <c r="B45" s="607"/>
      <c r="C45" s="607"/>
      <c r="D45" s="607"/>
      <c r="E45" s="607"/>
      <c r="F45" s="607"/>
      <c r="G45" s="607"/>
      <c r="H45" s="607"/>
      <c r="I45" s="607"/>
      <c r="J45" s="607"/>
      <c r="K45" s="607"/>
      <c r="L45" s="607"/>
      <c r="M45" s="607"/>
      <c r="N45" s="607"/>
      <c r="O45" s="607"/>
      <c r="P45" s="607"/>
      <c r="Q45" s="607"/>
      <c r="R45" s="607"/>
      <c r="S45" s="34">
        <f>S43+S44</f>
        <v>2550</v>
      </c>
      <c r="T45" s="293"/>
      <c r="U45" s="88"/>
      <c r="V45" s="88"/>
      <c r="W45" s="88"/>
    </row>
    <row r="46" spans="1:23">
      <c r="S46" s="33"/>
    </row>
  </sheetData>
  <mergeCells count="20">
    <mergeCell ref="I2:K3"/>
    <mergeCell ref="A45:R45"/>
    <mergeCell ref="A44:R44"/>
    <mergeCell ref="A43:K43"/>
    <mergeCell ref="A1:T1"/>
    <mergeCell ref="L2:P2"/>
    <mergeCell ref="L3:M3"/>
    <mergeCell ref="N3:P3"/>
    <mergeCell ref="T2:T4"/>
    <mergeCell ref="B2:B4"/>
    <mergeCell ref="S2:S4"/>
    <mergeCell ref="Q2:Q4"/>
    <mergeCell ref="R2:R4"/>
    <mergeCell ref="A2:A4"/>
    <mergeCell ref="C2:C4"/>
    <mergeCell ref="D2:D4"/>
    <mergeCell ref="E2:E4"/>
    <mergeCell ref="F2:F4"/>
    <mergeCell ref="G2:G4"/>
    <mergeCell ref="H2:H4"/>
  </mergeCells>
  <pageMargins left="0.31496062992125984" right="0.31496062992125984" top="0.31496062992125984" bottom="0.31496062992125984" header="0.31496062992125984" footer="0.31496062992125984"/>
  <pageSetup paperSize="9" scale="13"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F145C-648D-4982-B166-0C49AAE0D819}">
  <dimension ref="A1:L14"/>
  <sheetViews>
    <sheetView topLeftCell="A6" workbookViewId="0">
      <selection activeCell="H9" sqref="H9"/>
    </sheetView>
  </sheetViews>
  <sheetFormatPr defaultColWidth="10" defaultRowHeight="14.5"/>
  <cols>
    <col min="1" max="1" width="7.90625" style="61" customWidth="1"/>
    <col min="2" max="2" width="13.90625" style="65" customWidth="1"/>
    <col min="3" max="3" width="10.08984375" style="70" customWidth="1"/>
    <col min="4" max="4" width="15.08984375" style="68" customWidth="1"/>
    <col min="5" max="5" width="11.453125" style="68" customWidth="1"/>
    <col min="6" max="7" width="9.08984375" style="61" customWidth="1"/>
    <col min="8" max="8" width="10" style="61" customWidth="1"/>
    <col min="9" max="10" width="8.7265625" style="69" customWidth="1"/>
    <col min="11" max="11" width="8.90625" style="69" customWidth="1"/>
    <col min="12" max="12" width="25.36328125" style="68" customWidth="1"/>
    <col min="13" max="16384" width="10" style="61"/>
  </cols>
  <sheetData>
    <row r="1" spans="1:12" ht="39.65" customHeight="1">
      <c r="A1" s="614" t="s">
        <v>595</v>
      </c>
      <c r="B1" s="614"/>
      <c r="C1" s="614"/>
      <c r="D1" s="615"/>
      <c r="E1" s="615"/>
      <c r="F1" s="614"/>
      <c r="G1" s="614"/>
      <c r="H1" s="614"/>
      <c r="I1" s="614"/>
      <c r="J1" s="614"/>
      <c r="K1" s="614"/>
      <c r="L1" s="615"/>
    </row>
    <row r="2" spans="1:12" s="64" customFormat="1" ht="27.65" customHeight="1">
      <c r="A2" s="616" t="s">
        <v>107</v>
      </c>
      <c r="B2" s="617" t="s">
        <v>108</v>
      </c>
      <c r="C2" s="618" t="s">
        <v>109</v>
      </c>
      <c r="D2" s="617" t="s">
        <v>139</v>
      </c>
      <c r="E2" s="617" t="s">
        <v>140</v>
      </c>
      <c r="F2" s="616" t="s">
        <v>109</v>
      </c>
      <c r="G2" s="616"/>
      <c r="H2" s="617" t="s">
        <v>503</v>
      </c>
      <c r="I2" s="609" t="s">
        <v>596</v>
      </c>
      <c r="J2" s="609"/>
      <c r="K2" s="610"/>
      <c r="L2" s="617" t="s">
        <v>7</v>
      </c>
    </row>
    <row r="3" spans="1:12" s="64" customFormat="1" ht="34.5" customHeight="1">
      <c r="A3" s="616"/>
      <c r="B3" s="617"/>
      <c r="C3" s="618"/>
      <c r="D3" s="617"/>
      <c r="E3" s="617"/>
      <c r="F3" s="72" t="s">
        <v>143</v>
      </c>
      <c r="G3" s="72" t="s">
        <v>144</v>
      </c>
      <c r="H3" s="617"/>
      <c r="I3" s="71" t="s">
        <v>125</v>
      </c>
      <c r="J3" s="71" t="s">
        <v>129</v>
      </c>
      <c r="K3" s="71"/>
      <c r="L3" s="617"/>
    </row>
    <row r="4" spans="1:12" s="62" customFormat="1" ht="33.65" customHeight="1">
      <c r="A4" s="78">
        <v>1</v>
      </c>
      <c r="B4" s="79" t="s">
        <v>116</v>
      </c>
      <c r="C4" s="80">
        <v>290.60000000000002</v>
      </c>
      <c r="D4" s="79" t="s">
        <v>155</v>
      </c>
      <c r="E4" s="79" t="s">
        <v>363</v>
      </c>
      <c r="F4" s="81">
        <v>290.05</v>
      </c>
      <c r="G4" s="81">
        <v>291.35000000000002</v>
      </c>
      <c r="H4" s="82">
        <v>166</v>
      </c>
      <c r="I4" s="83">
        <v>7</v>
      </c>
      <c r="J4" s="83">
        <v>10</v>
      </c>
      <c r="K4" s="83">
        <f>SUM(I4:J4)</f>
        <v>17</v>
      </c>
      <c r="L4" s="79"/>
    </row>
    <row r="5" spans="1:12" ht="45.65" customHeight="1">
      <c r="A5" s="78">
        <v>2</v>
      </c>
      <c r="B5" s="79" t="s">
        <v>116</v>
      </c>
      <c r="C5" s="80">
        <v>403.4</v>
      </c>
      <c r="D5" s="79" t="s">
        <v>184</v>
      </c>
      <c r="E5" s="79" t="s">
        <v>379</v>
      </c>
      <c r="F5" s="81">
        <v>402.6</v>
      </c>
      <c r="G5" s="81">
        <v>404</v>
      </c>
      <c r="H5" s="82">
        <v>236</v>
      </c>
      <c r="I5" s="83">
        <v>10</v>
      </c>
      <c r="J5" s="83">
        <v>17</v>
      </c>
      <c r="K5" s="83">
        <f>SUM(I5:J5)</f>
        <v>27</v>
      </c>
      <c r="L5" s="84" t="s">
        <v>597</v>
      </c>
    </row>
    <row r="6" spans="1:12" ht="33.65" customHeight="1">
      <c r="A6" s="78">
        <v>3</v>
      </c>
      <c r="B6" s="79" t="s">
        <v>116</v>
      </c>
      <c r="C6" s="81">
        <v>413.83</v>
      </c>
      <c r="D6" s="79" t="s">
        <v>381</v>
      </c>
      <c r="E6" s="79" t="s">
        <v>382</v>
      </c>
      <c r="F6" s="81">
        <v>413.83</v>
      </c>
      <c r="G6" s="81">
        <v>413.83</v>
      </c>
      <c r="H6" s="82">
        <v>75</v>
      </c>
      <c r="I6" s="83">
        <v>3</v>
      </c>
      <c r="J6" s="83">
        <v>8</v>
      </c>
      <c r="K6" s="83">
        <f>SUM(I6:J6)</f>
        <v>11</v>
      </c>
      <c r="L6" s="84"/>
    </row>
    <row r="7" spans="1:12" ht="33.65" customHeight="1">
      <c r="A7" s="78">
        <v>4</v>
      </c>
      <c r="B7" s="79" t="s">
        <v>116</v>
      </c>
      <c r="C7" s="80">
        <v>416.65</v>
      </c>
      <c r="D7" s="79" t="s">
        <v>190</v>
      </c>
      <c r="E7" s="79" t="s">
        <v>360</v>
      </c>
      <c r="F7" s="81">
        <v>416.34</v>
      </c>
      <c r="G7" s="81">
        <v>417.06</v>
      </c>
      <c r="H7" s="82">
        <v>116</v>
      </c>
      <c r="I7" s="83">
        <v>9</v>
      </c>
      <c r="J7" s="83">
        <v>6</v>
      </c>
      <c r="K7" s="83">
        <f>SUM(I7:J7)</f>
        <v>15</v>
      </c>
      <c r="L7" s="84"/>
    </row>
    <row r="8" spans="1:12" ht="28.5" customHeight="1">
      <c r="A8" s="611" t="s">
        <v>105</v>
      </c>
      <c r="B8" s="612"/>
      <c r="C8" s="612"/>
      <c r="D8" s="612"/>
      <c r="E8" s="612"/>
      <c r="F8" s="612"/>
      <c r="G8" s="613"/>
      <c r="H8" s="86"/>
      <c r="I8" s="86">
        <f>SUM(I4:I7)</f>
        <v>29</v>
      </c>
      <c r="J8" s="86">
        <f>SUM(J4:J7)</f>
        <v>41</v>
      </c>
      <c r="K8" s="86">
        <f>SUM(K4:K7)</f>
        <v>70</v>
      </c>
      <c r="L8" s="85"/>
    </row>
    <row r="9" spans="1:12" ht="53.5" customHeight="1">
      <c r="A9" s="63"/>
      <c r="B9" s="64"/>
      <c r="C9" s="64"/>
      <c r="D9" s="65"/>
      <c r="E9" s="65"/>
      <c r="F9" s="64"/>
      <c r="G9" s="64"/>
      <c r="H9" s="66"/>
      <c r="I9" s="67"/>
      <c r="J9" s="66"/>
      <c r="K9" s="66"/>
      <c r="L9" s="64"/>
    </row>
    <row r="10" spans="1:12" ht="29.15" customHeight="1">
      <c r="A10" s="62"/>
      <c r="B10" s="62"/>
      <c r="C10" s="62"/>
    </row>
    <row r="13" spans="1:12" ht="33.65" customHeight="1"/>
    <row r="14" spans="1:12" ht="29.5" customHeight="1"/>
  </sheetData>
  <autoFilter ref="A3:AD8" xr:uid="{95CF145C-648D-4982-B166-0C49AAE0D819}"/>
  <mergeCells count="11">
    <mergeCell ref="I2:K2"/>
    <mergeCell ref="A8:G8"/>
    <mergeCell ref="A1:L1"/>
    <mergeCell ref="F2:G2"/>
    <mergeCell ref="H2:H3"/>
    <mergeCell ref="L2:L3"/>
    <mergeCell ref="A2:A3"/>
    <mergeCell ref="B2:B3"/>
    <mergeCell ref="C2:C3"/>
    <mergeCell ref="D2:D3"/>
    <mergeCell ref="E2:E3"/>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8E552-0FA6-4251-B81B-A291741B85BE}">
  <dimension ref="A1:F48"/>
  <sheetViews>
    <sheetView zoomScale="90" zoomScaleNormal="90" workbookViewId="0">
      <pane ySplit="3" topLeftCell="A4" activePane="bottomLeft" state="frozen"/>
      <selection activeCell="A3" sqref="A3"/>
      <selection pane="bottomLeft" activeCell="J5" sqref="J5"/>
    </sheetView>
  </sheetViews>
  <sheetFormatPr defaultColWidth="10" defaultRowHeight="14.5"/>
  <cols>
    <col min="1" max="1" width="7.90625" style="61" customWidth="1"/>
    <col min="2" max="2" width="17" style="70" customWidth="1"/>
    <col min="3" max="3" width="21.90625" style="68" customWidth="1"/>
    <col min="4" max="4" width="18.36328125" style="68" customWidth="1"/>
    <col min="5" max="5" width="19.36328125" style="61" customWidth="1"/>
    <col min="6" max="6" width="32.08984375" style="68" customWidth="1"/>
    <col min="7" max="16384" width="10" style="61"/>
  </cols>
  <sheetData>
    <row r="1" spans="1:6" ht="39.65" customHeight="1">
      <c r="A1" s="623" t="s">
        <v>598</v>
      </c>
      <c r="B1" s="623"/>
      <c r="C1" s="624"/>
      <c r="D1" s="624"/>
      <c r="E1" s="623"/>
      <c r="F1" s="624"/>
    </row>
    <row r="2" spans="1:6" ht="25.5" customHeight="1">
      <c r="A2" s="625" t="s">
        <v>107</v>
      </c>
      <c r="B2" s="626" t="s">
        <v>109</v>
      </c>
      <c r="C2" s="622" t="s">
        <v>139</v>
      </c>
      <c r="D2" s="622" t="s">
        <v>140</v>
      </c>
      <c r="E2" s="622" t="s">
        <v>599</v>
      </c>
      <c r="F2" s="622" t="s">
        <v>7</v>
      </c>
    </row>
    <row r="3" spans="1:6" ht="30" customHeight="1">
      <c r="A3" s="625"/>
      <c r="B3" s="626"/>
      <c r="C3" s="622"/>
      <c r="D3" s="622"/>
      <c r="E3" s="622"/>
      <c r="F3" s="622"/>
    </row>
    <row r="4" spans="1:6" s="62" customFormat="1" ht="48.65" customHeight="1">
      <c r="A4" s="72">
        <v>1</v>
      </c>
      <c r="B4" s="73">
        <v>270.10500000000002</v>
      </c>
      <c r="C4" s="71" t="s">
        <v>600</v>
      </c>
      <c r="D4" s="71" t="s">
        <v>601</v>
      </c>
      <c r="E4" s="75">
        <v>6</v>
      </c>
      <c r="F4" s="76" t="s">
        <v>602</v>
      </c>
    </row>
    <row r="5" spans="1:6" s="62" customFormat="1" ht="67.5" customHeight="1">
      <c r="A5" s="72">
        <v>2</v>
      </c>
      <c r="B5" s="73">
        <v>274.18</v>
      </c>
      <c r="C5" s="71" t="s">
        <v>150</v>
      </c>
      <c r="D5" s="71" t="s">
        <v>603</v>
      </c>
      <c r="E5" s="75">
        <v>4</v>
      </c>
      <c r="F5" s="76" t="s">
        <v>602</v>
      </c>
    </row>
    <row r="6" spans="1:6" s="62" customFormat="1" ht="48.65" customHeight="1">
      <c r="A6" s="72">
        <v>3</v>
      </c>
      <c r="B6" s="73">
        <v>277.77999999999997</v>
      </c>
      <c r="C6" s="71" t="s">
        <v>151</v>
      </c>
      <c r="D6" s="71" t="s">
        <v>601</v>
      </c>
      <c r="E6" s="75">
        <v>6</v>
      </c>
      <c r="F6" s="76" t="s">
        <v>602</v>
      </c>
    </row>
    <row r="7" spans="1:6" s="62" customFormat="1" ht="48.65" customHeight="1">
      <c r="A7" s="72">
        <v>4</v>
      </c>
      <c r="B7" s="73">
        <v>282.38</v>
      </c>
      <c r="C7" s="71" t="s">
        <v>362</v>
      </c>
      <c r="D7" s="71" t="s">
        <v>601</v>
      </c>
      <c r="E7" s="75">
        <v>6</v>
      </c>
      <c r="F7" s="76" t="s">
        <v>602</v>
      </c>
    </row>
    <row r="8" spans="1:6" s="62" customFormat="1" ht="48.65" customHeight="1">
      <c r="A8" s="72">
        <v>5</v>
      </c>
      <c r="B8" s="73">
        <v>288.23500000000001</v>
      </c>
      <c r="C8" s="71" t="s">
        <v>153</v>
      </c>
      <c r="D8" s="71" t="s">
        <v>601</v>
      </c>
      <c r="E8" s="75">
        <v>6</v>
      </c>
      <c r="F8" s="76" t="s">
        <v>602</v>
      </c>
    </row>
    <row r="9" spans="1:6" s="62" customFormat="1" ht="48.65" customHeight="1">
      <c r="A9" s="72">
        <v>6</v>
      </c>
      <c r="B9" s="73">
        <v>290.41000000000003</v>
      </c>
      <c r="C9" s="71" t="s">
        <v>155</v>
      </c>
      <c r="D9" s="71" t="s">
        <v>603</v>
      </c>
      <c r="E9" s="75">
        <v>4</v>
      </c>
      <c r="F9" s="76" t="s">
        <v>602</v>
      </c>
    </row>
    <row r="10" spans="1:6" s="62" customFormat="1" ht="48.65" customHeight="1">
      <c r="A10" s="72">
        <v>7</v>
      </c>
      <c r="B10" s="73">
        <v>291.02</v>
      </c>
      <c r="C10" s="71" t="s">
        <v>604</v>
      </c>
      <c r="D10" s="71" t="s">
        <v>603</v>
      </c>
      <c r="E10" s="75">
        <v>4</v>
      </c>
      <c r="F10" s="76" t="s">
        <v>602</v>
      </c>
    </row>
    <row r="11" spans="1:6" s="69" customFormat="1" ht="48.65" customHeight="1">
      <c r="A11" s="72">
        <v>8</v>
      </c>
      <c r="B11" s="73">
        <v>295.39999999999998</v>
      </c>
      <c r="C11" s="71" t="s">
        <v>364</v>
      </c>
      <c r="D11" s="71" t="s">
        <v>601</v>
      </c>
      <c r="E11" s="75">
        <v>6</v>
      </c>
      <c r="F11" s="76" t="s">
        <v>602</v>
      </c>
    </row>
    <row r="12" spans="1:6" s="62" customFormat="1" ht="48.65" customHeight="1">
      <c r="A12" s="72">
        <v>9</v>
      </c>
      <c r="B12" s="73">
        <v>303.685</v>
      </c>
      <c r="C12" s="71" t="s">
        <v>158</v>
      </c>
      <c r="D12" s="71" t="s">
        <v>601</v>
      </c>
      <c r="E12" s="75">
        <v>6</v>
      </c>
      <c r="F12" s="76" t="s">
        <v>602</v>
      </c>
    </row>
    <row r="13" spans="1:6" s="62" customFormat="1" ht="48.65" customHeight="1">
      <c r="A13" s="72">
        <v>10</v>
      </c>
      <c r="B13" s="73">
        <v>305.44499999999999</v>
      </c>
      <c r="C13" s="71" t="s">
        <v>365</v>
      </c>
      <c r="D13" s="71" t="s">
        <v>601</v>
      </c>
      <c r="E13" s="75">
        <v>6</v>
      </c>
      <c r="F13" s="76" t="s">
        <v>602</v>
      </c>
    </row>
    <row r="14" spans="1:6" s="62" customFormat="1" ht="48.65" customHeight="1">
      <c r="A14" s="72">
        <v>11</v>
      </c>
      <c r="B14" s="77">
        <v>314.66000000000003</v>
      </c>
      <c r="C14" s="71" t="s">
        <v>113</v>
      </c>
      <c r="D14" s="71" t="s">
        <v>605</v>
      </c>
      <c r="E14" s="75">
        <v>6</v>
      </c>
      <c r="F14" s="76" t="s">
        <v>602</v>
      </c>
    </row>
    <row r="15" spans="1:6" s="62" customFormat="1" ht="48.65" customHeight="1">
      <c r="A15" s="72">
        <v>12</v>
      </c>
      <c r="B15" s="73">
        <v>315.77</v>
      </c>
      <c r="C15" s="71" t="s">
        <v>162</v>
      </c>
      <c r="D15" s="71" t="s">
        <v>601</v>
      </c>
      <c r="E15" s="75">
        <v>6</v>
      </c>
      <c r="F15" s="76" t="s">
        <v>602</v>
      </c>
    </row>
    <row r="16" spans="1:6" s="62" customFormat="1" ht="48.65" customHeight="1">
      <c r="A16" s="72">
        <v>13</v>
      </c>
      <c r="B16" s="73">
        <v>325.58</v>
      </c>
      <c r="C16" s="71" t="s">
        <v>606</v>
      </c>
      <c r="D16" s="71" t="s">
        <v>601</v>
      </c>
      <c r="E16" s="75">
        <v>6</v>
      </c>
      <c r="F16" s="76" t="s">
        <v>602</v>
      </c>
    </row>
    <row r="17" spans="1:6" s="62" customFormat="1" ht="48.65" customHeight="1">
      <c r="A17" s="72">
        <v>14</v>
      </c>
      <c r="B17" s="73">
        <v>329.56</v>
      </c>
      <c r="C17" s="71" t="s">
        <v>607</v>
      </c>
      <c r="D17" s="71" t="s">
        <v>601</v>
      </c>
      <c r="E17" s="75">
        <v>6</v>
      </c>
      <c r="F17" s="76" t="s">
        <v>602</v>
      </c>
    </row>
    <row r="18" spans="1:6" s="62" customFormat="1" ht="48.65" customHeight="1">
      <c r="A18" s="72">
        <v>15</v>
      </c>
      <c r="B18" s="73">
        <v>331.97</v>
      </c>
      <c r="C18" s="71" t="s">
        <v>371</v>
      </c>
      <c r="D18" s="71" t="s">
        <v>601</v>
      </c>
      <c r="E18" s="75">
        <v>6</v>
      </c>
      <c r="F18" s="76" t="s">
        <v>602</v>
      </c>
    </row>
    <row r="19" spans="1:6" s="62" customFormat="1" ht="48.65" customHeight="1">
      <c r="A19" s="72">
        <v>16</v>
      </c>
      <c r="B19" s="73">
        <v>332.26</v>
      </c>
      <c r="C19" s="71" t="s">
        <v>608</v>
      </c>
      <c r="D19" s="71" t="s">
        <v>601</v>
      </c>
      <c r="E19" s="75">
        <v>6</v>
      </c>
      <c r="F19" s="76" t="s">
        <v>602</v>
      </c>
    </row>
    <row r="20" spans="1:6" s="62" customFormat="1" ht="48.65" customHeight="1">
      <c r="A20" s="72">
        <v>17</v>
      </c>
      <c r="B20" s="73">
        <v>334.25</v>
      </c>
      <c r="C20" s="71" t="s">
        <v>609</v>
      </c>
      <c r="D20" s="71" t="s">
        <v>601</v>
      </c>
      <c r="E20" s="75">
        <v>6</v>
      </c>
      <c r="F20" s="76" t="s">
        <v>602</v>
      </c>
    </row>
    <row r="21" spans="1:6" s="62" customFormat="1" ht="48.65" customHeight="1">
      <c r="A21" s="72">
        <v>18</v>
      </c>
      <c r="B21" s="73">
        <v>334.62</v>
      </c>
      <c r="C21" s="71" t="s">
        <v>609</v>
      </c>
      <c r="D21" s="71" t="s">
        <v>601</v>
      </c>
      <c r="E21" s="75">
        <v>6</v>
      </c>
      <c r="F21" s="76" t="s">
        <v>602</v>
      </c>
    </row>
    <row r="22" spans="1:6" s="62" customFormat="1" ht="48.65" customHeight="1">
      <c r="A22" s="72">
        <v>19</v>
      </c>
      <c r="B22" s="73">
        <v>336.63499999999999</v>
      </c>
      <c r="C22" s="71" t="s">
        <v>610</v>
      </c>
      <c r="D22" s="71" t="s">
        <v>601</v>
      </c>
      <c r="E22" s="75">
        <v>6</v>
      </c>
      <c r="F22" s="76" t="s">
        <v>602</v>
      </c>
    </row>
    <row r="23" spans="1:6" s="62" customFormat="1" ht="48.65" customHeight="1">
      <c r="A23" s="72">
        <v>20</v>
      </c>
      <c r="B23" s="73">
        <v>358.09500000000003</v>
      </c>
      <c r="C23" s="71" t="s">
        <v>611</v>
      </c>
      <c r="D23" s="71" t="s">
        <v>601</v>
      </c>
      <c r="E23" s="75">
        <v>6</v>
      </c>
      <c r="F23" s="76" t="s">
        <v>602</v>
      </c>
    </row>
    <row r="24" spans="1:6" s="62" customFormat="1" ht="48.65" customHeight="1">
      <c r="A24" s="72">
        <v>21</v>
      </c>
      <c r="B24" s="73">
        <v>361.61500000000001</v>
      </c>
      <c r="C24" s="71" t="s">
        <v>173</v>
      </c>
      <c r="D24" s="71" t="s">
        <v>601</v>
      </c>
      <c r="E24" s="75">
        <v>6</v>
      </c>
      <c r="F24" s="76" t="s">
        <v>602</v>
      </c>
    </row>
    <row r="25" spans="1:6" s="62" customFormat="1" ht="48.65" customHeight="1">
      <c r="A25" s="72">
        <v>22</v>
      </c>
      <c r="B25" s="73">
        <v>363.69</v>
      </c>
      <c r="C25" s="71" t="s">
        <v>375</v>
      </c>
      <c r="D25" s="71" t="s">
        <v>601</v>
      </c>
      <c r="E25" s="75">
        <v>6</v>
      </c>
      <c r="F25" s="76" t="s">
        <v>602</v>
      </c>
    </row>
    <row r="26" spans="1:6" s="62" customFormat="1" ht="48.65" customHeight="1">
      <c r="A26" s="72">
        <v>23</v>
      </c>
      <c r="B26" s="73">
        <v>365.435</v>
      </c>
      <c r="C26" s="71" t="s">
        <v>268</v>
      </c>
      <c r="D26" s="71" t="s">
        <v>601</v>
      </c>
      <c r="E26" s="75">
        <v>6</v>
      </c>
      <c r="F26" s="76" t="s">
        <v>602</v>
      </c>
    </row>
    <row r="27" spans="1:6" s="62" customFormat="1" ht="48.65" customHeight="1">
      <c r="A27" s="72">
        <v>24</v>
      </c>
      <c r="B27" s="73">
        <v>370.1</v>
      </c>
      <c r="C27" s="71" t="s">
        <v>612</v>
      </c>
      <c r="D27" s="71" t="s">
        <v>603</v>
      </c>
      <c r="E27" s="75">
        <v>4</v>
      </c>
      <c r="F27" s="76" t="s">
        <v>602</v>
      </c>
    </row>
    <row r="28" spans="1:6" s="62" customFormat="1" ht="48.65" customHeight="1">
      <c r="A28" s="72">
        <v>25</v>
      </c>
      <c r="B28" s="73">
        <v>377.36</v>
      </c>
      <c r="C28" s="71" t="s">
        <v>177</v>
      </c>
      <c r="D28" s="71" t="s">
        <v>601</v>
      </c>
      <c r="E28" s="75">
        <v>6</v>
      </c>
      <c r="F28" s="76" t="s">
        <v>602</v>
      </c>
    </row>
    <row r="29" spans="1:6" s="62" customFormat="1" ht="48.65" customHeight="1">
      <c r="A29" s="72">
        <v>26</v>
      </c>
      <c r="B29" s="73">
        <v>383.65</v>
      </c>
      <c r="C29" s="71" t="s">
        <v>178</v>
      </c>
      <c r="D29" s="71" t="s">
        <v>601</v>
      </c>
      <c r="E29" s="75">
        <v>6</v>
      </c>
      <c r="F29" s="76" t="s">
        <v>602</v>
      </c>
    </row>
    <row r="30" spans="1:6" s="62" customFormat="1" ht="48.65" customHeight="1">
      <c r="A30" s="72">
        <v>27</v>
      </c>
      <c r="B30" s="73">
        <v>388.13</v>
      </c>
      <c r="C30" s="71" t="s">
        <v>179</v>
      </c>
      <c r="D30" s="71" t="s">
        <v>603</v>
      </c>
      <c r="E30" s="75">
        <v>4</v>
      </c>
      <c r="F30" s="76" t="s">
        <v>602</v>
      </c>
    </row>
    <row r="31" spans="1:6" s="62" customFormat="1" ht="48.65" customHeight="1">
      <c r="A31" s="72">
        <v>28</v>
      </c>
      <c r="B31" s="73">
        <v>392.45499999999998</v>
      </c>
      <c r="C31" s="71" t="s">
        <v>180</v>
      </c>
      <c r="D31" s="71" t="s">
        <v>601</v>
      </c>
      <c r="E31" s="75">
        <v>6</v>
      </c>
      <c r="F31" s="76" t="s">
        <v>602</v>
      </c>
    </row>
    <row r="32" spans="1:6" s="62" customFormat="1" ht="48.65" customHeight="1">
      <c r="A32" s="72">
        <v>29</v>
      </c>
      <c r="B32" s="73">
        <v>396.15</v>
      </c>
      <c r="C32" s="71" t="s">
        <v>377</v>
      </c>
      <c r="D32" s="71" t="s">
        <v>601</v>
      </c>
      <c r="E32" s="75">
        <v>6</v>
      </c>
      <c r="F32" s="76" t="s">
        <v>602</v>
      </c>
    </row>
    <row r="33" spans="1:6" ht="48.65" customHeight="1">
      <c r="A33" s="72">
        <v>30</v>
      </c>
      <c r="B33" s="77">
        <v>401.5</v>
      </c>
      <c r="C33" s="71"/>
      <c r="D33" s="71" t="s">
        <v>603</v>
      </c>
      <c r="E33" s="75">
        <v>5</v>
      </c>
      <c r="F33" s="76" t="s">
        <v>602</v>
      </c>
    </row>
    <row r="34" spans="1:6" ht="48.65" customHeight="1">
      <c r="A34" s="72">
        <v>31</v>
      </c>
      <c r="B34" s="73">
        <v>402.48500000000001</v>
      </c>
      <c r="C34" s="71" t="s">
        <v>184</v>
      </c>
      <c r="D34" s="71" t="s">
        <v>601</v>
      </c>
      <c r="E34" s="75">
        <v>6</v>
      </c>
      <c r="F34" s="76" t="s">
        <v>602</v>
      </c>
    </row>
    <row r="35" spans="1:6" ht="48.65" customHeight="1">
      <c r="A35" s="72">
        <v>32</v>
      </c>
      <c r="B35" s="73">
        <v>402.95</v>
      </c>
      <c r="C35" s="71" t="s">
        <v>613</v>
      </c>
      <c r="D35" s="71" t="s">
        <v>603</v>
      </c>
      <c r="E35" s="75">
        <v>4</v>
      </c>
      <c r="F35" s="76" t="s">
        <v>602</v>
      </c>
    </row>
    <row r="36" spans="1:6" ht="48.65" customHeight="1">
      <c r="A36" s="72">
        <v>33</v>
      </c>
      <c r="B36" s="73">
        <v>403.62</v>
      </c>
      <c r="C36" s="71" t="s">
        <v>613</v>
      </c>
      <c r="D36" s="71" t="s">
        <v>603</v>
      </c>
      <c r="E36" s="75">
        <v>4</v>
      </c>
      <c r="F36" s="76" t="s">
        <v>602</v>
      </c>
    </row>
    <row r="37" spans="1:6" ht="48.65" customHeight="1">
      <c r="A37" s="72">
        <v>34</v>
      </c>
      <c r="B37" s="77">
        <v>407.6</v>
      </c>
      <c r="C37" s="71" t="s">
        <v>380</v>
      </c>
      <c r="D37" s="71" t="s">
        <v>603</v>
      </c>
      <c r="E37" s="75">
        <v>5</v>
      </c>
      <c r="F37" s="76" t="s">
        <v>602</v>
      </c>
    </row>
    <row r="38" spans="1:6" ht="48.65" customHeight="1">
      <c r="A38" s="72">
        <v>35</v>
      </c>
      <c r="B38" s="74">
        <v>413.84</v>
      </c>
      <c r="C38" s="71" t="s">
        <v>614</v>
      </c>
      <c r="D38" s="71" t="s">
        <v>382</v>
      </c>
      <c r="E38" s="75">
        <v>6</v>
      </c>
      <c r="F38" s="76" t="s">
        <v>602</v>
      </c>
    </row>
    <row r="39" spans="1:6" ht="48.65" customHeight="1">
      <c r="A39" s="72">
        <v>36</v>
      </c>
      <c r="B39" s="73">
        <v>416.7</v>
      </c>
      <c r="C39" s="71" t="s">
        <v>190</v>
      </c>
      <c r="D39" s="71" t="s">
        <v>601</v>
      </c>
      <c r="E39" s="75">
        <v>6</v>
      </c>
      <c r="F39" s="76" t="s">
        <v>602</v>
      </c>
    </row>
    <row r="40" spans="1:6" ht="48.65" customHeight="1">
      <c r="A40" s="72">
        <v>37</v>
      </c>
      <c r="B40" s="73">
        <v>417.8</v>
      </c>
      <c r="C40" s="71" t="s">
        <v>191</v>
      </c>
      <c r="D40" s="71" t="s">
        <v>601</v>
      </c>
      <c r="E40" s="75">
        <v>6</v>
      </c>
      <c r="F40" s="76" t="s">
        <v>602</v>
      </c>
    </row>
    <row r="41" spans="1:6" ht="48.65" customHeight="1">
      <c r="A41" s="72">
        <v>38</v>
      </c>
      <c r="B41" s="77">
        <v>418.7</v>
      </c>
      <c r="C41" s="71" t="s">
        <v>192</v>
      </c>
      <c r="D41" s="71" t="s">
        <v>603</v>
      </c>
      <c r="E41" s="75">
        <v>4</v>
      </c>
      <c r="F41" s="76" t="s">
        <v>602</v>
      </c>
    </row>
    <row r="42" spans="1:6" s="89" customFormat="1" ht="50.15" customHeight="1">
      <c r="A42" s="619" t="s">
        <v>105</v>
      </c>
      <c r="B42" s="620"/>
      <c r="C42" s="620"/>
      <c r="D42" s="621"/>
      <c r="E42" s="91">
        <f>SUM(E4:E41)</f>
        <v>210</v>
      </c>
      <c r="F42" s="92"/>
    </row>
    <row r="43" spans="1:6" ht="53.5" customHeight="1">
      <c r="A43" s="63"/>
      <c r="B43" s="64"/>
      <c r="C43" s="65"/>
      <c r="D43" s="65"/>
      <c r="E43" s="63"/>
      <c r="F43" s="64"/>
    </row>
    <row r="44" spans="1:6" ht="29.15" customHeight="1">
      <c r="A44" s="62"/>
      <c r="B44" s="62"/>
      <c r="E44" s="90"/>
    </row>
    <row r="47" spans="1:6" ht="33.65" customHeight="1"/>
    <row r="48" spans="1:6" ht="29.5" customHeight="1"/>
  </sheetData>
  <autoFilter ref="A3:F44" xr:uid="{8E28E552-0FA6-4251-B81B-A291741B85BE}"/>
  <mergeCells count="8">
    <mergeCell ref="A42:D42"/>
    <mergeCell ref="F2:F3"/>
    <mergeCell ref="A1:F1"/>
    <mergeCell ref="A2:A3"/>
    <mergeCell ref="B2:B3"/>
    <mergeCell ref="C2:C3"/>
    <mergeCell ref="D2:D3"/>
    <mergeCell ref="E2:E3"/>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5D021-0C5D-40A7-8635-3F2F5202C605}">
  <dimension ref="A1:E29"/>
  <sheetViews>
    <sheetView workbookViewId="0">
      <pane ySplit="2" topLeftCell="A3" activePane="bottomLeft" state="frozen"/>
      <selection pane="bottomLeft" activeCell="D3" sqref="D3"/>
    </sheetView>
  </sheetViews>
  <sheetFormatPr defaultColWidth="8.7265625" defaultRowHeight="14.5"/>
  <cols>
    <col min="1" max="1" width="10.453125" style="38" customWidth="1"/>
    <col min="2" max="2" width="18.08984375" style="38" customWidth="1"/>
    <col min="3" max="3" width="12" style="38" customWidth="1"/>
    <col min="4" max="4" width="14.90625" style="38" customWidth="1"/>
    <col min="5" max="5" width="37.26953125" style="38" customWidth="1"/>
    <col min="6" max="16384" width="8.7265625" style="38"/>
  </cols>
  <sheetData>
    <row r="1" spans="1:5" ht="33" customHeight="1">
      <c r="A1" s="627" t="s">
        <v>615</v>
      </c>
      <c r="B1" s="627"/>
      <c r="C1" s="627"/>
      <c r="D1" s="627"/>
      <c r="E1" s="627"/>
    </row>
    <row r="2" spans="1:5" ht="34" customHeight="1">
      <c r="A2" s="347" t="s">
        <v>107</v>
      </c>
      <c r="B2" s="348" t="s">
        <v>108</v>
      </c>
      <c r="C2" s="349" t="s">
        <v>109</v>
      </c>
      <c r="D2" s="348" t="s">
        <v>616</v>
      </c>
      <c r="E2" s="350" t="s">
        <v>7</v>
      </c>
    </row>
    <row r="3" spans="1:5">
      <c r="A3" s="41">
        <v>1</v>
      </c>
      <c r="B3" s="42" t="s">
        <v>115</v>
      </c>
      <c r="C3" s="43">
        <v>266.62</v>
      </c>
      <c r="D3" s="42">
        <v>1</v>
      </c>
      <c r="E3" s="42" t="s">
        <v>112</v>
      </c>
    </row>
    <row r="4" spans="1:5">
      <c r="A4" s="41">
        <v>2</v>
      </c>
      <c r="B4" s="42" t="s">
        <v>115</v>
      </c>
      <c r="C4" s="43">
        <v>266.98</v>
      </c>
      <c r="D4" s="42">
        <v>1</v>
      </c>
      <c r="E4" s="42" t="s">
        <v>112</v>
      </c>
    </row>
    <row r="5" spans="1:5">
      <c r="A5" s="41">
        <v>3</v>
      </c>
      <c r="B5" s="42" t="s">
        <v>115</v>
      </c>
      <c r="C5" s="43">
        <v>267.16000000000003</v>
      </c>
      <c r="D5" s="42">
        <v>1</v>
      </c>
      <c r="E5" s="42" t="s">
        <v>112</v>
      </c>
    </row>
    <row r="6" spans="1:5">
      <c r="A6" s="41">
        <v>4</v>
      </c>
      <c r="B6" s="42" t="s">
        <v>115</v>
      </c>
      <c r="C6" s="43">
        <v>268.14999999999998</v>
      </c>
      <c r="D6" s="42">
        <v>1</v>
      </c>
      <c r="E6" s="42" t="s">
        <v>112</v>
      </c>
    </row>
    <row r="7" spans="1:5">
      <c r="A7" s="41">
        <v>5</v>
      </c>
      <c r="B7" s="42" t="s">
        <v>115</v>
      </c>
      <c r="C7" s="43">
        <v>270</v>
      </c>
      <c r="D7" s="42">
        <v>2</v>
      </c>
      <c r="E7" s="42" t="s">
        <v>112</v>
      </c>
    </row>
    <row r="8" spans="1:5">
      <c r="A8" s="41">
        <v>6</v>
      </c>
      <c r="B8" s="42" t="s">
        <v>115</v>
      </c>
      <c r="C8" s="43">
        <v>307</v>
      </c>
      <c r="D8" s="42">
        <v>1</v>
      </c>
      <c r="E8" s="42" t="s">
        <v>112</v>
      </c>
    </row>
    <row r="9" spans="1:5">
      <c r="A9" s="41">
        <v>7</v>
      </c>
      <c r="B9" s="42" t="s">
        <v>115</v>
      </c>
      <c r="C9" s="43">
        <v>315.75</v>
      </c>
      <c r="D9" s="42">
        <v>2</v>
      </c>
      <c r="E9" s="42" t="s">
        <v>112</v>
      </c>
    </row>
    <row r="10" spans="1:5">
      <c r="A10" s="41">
        <v>8</v>
      </c>
      <c r="B10" s="42" t="s">
        <v>115</v>
      </c>
      <c r="C10" s="43">
        <v>325.58</v>
      </c>
      <c r="D10" s="42">
        <v>2</v>
      </c>
      <c r="E10" s="42" t="s">
        <v>112</v>
      </c>
    </row>
    <row r="11" spans="1:5">
      <c r="A11" s="41">
        <v>9</v>
      </c>
      <c r="B11" s="42" t="s">
        <v>115</v>
      </c>
      <c r="C11" s="43">
        <v>329.56</v>
      </c>
      <c r="D11" s="42">
        <v>2</v>
      </c>
      <c r="E11" s="42" t="s">
        <v>112</v>
      </c>
    </row>
    <row r="12" spans="1:5">
      <c r="A12" s="41">
        <v>10</v>
      </c>
      <c r="B12" s="42" t="s">
        <v>115</v>
      </c>
      <c r="C12" s="43">
        <v>331.7</v>
      </c>
      <c r="D12" s="42">
        <v>1</v>
      </c>
      <c r="E12" s="42" t="s">
        <v>112</v>
      </c>
    </row>
    <row r="13" spans="1:5">
      <c r="A13" s="41">
        <v>11</v>
      </c>
      <c r="B13" s="42" t="s">
        <v>115</v>
      </c>
      <c r="C13" s="43">
        <v>331.95</v>
      </c>
      <c r="D13" s="42">
        <v>3</v>
      </c>
      <c r="E13" s="42" t="s">
        <v>112</v>
      </c>
    </row>
    <row r="14" spans="1:5">
      <c r="A14" s="41">
        <v>12</v>
      </c>
      <c r="B14" s="42" t="s">
        <v>115</v>
      </c>
      <c r="C14" s="43">
        <v>334.25</v>
      </c>
      <c r="D14" s="42">
        <v>1</v>
      </c>
      <c r="E14" s="42" t="s">
        <v>112</v>
      </c>
    </row>
    <row r="15" spans="1:5">
      <c r="A15" s="41">
        <v>13</v>
      </c>
      <c r="B15" s="42" t="s">
        <v>115</v>
      </c>
      <c r="C15" s="43">
        <v>356.35</v>
      </c>
      <c r="D15" s="42">
        <v>1</v>
      </c>
      <c r="E15" s="42" t="s">
        <v>112</v>
      </c>
    </row>
    <row r="16" spans="1:5">
      <c r="A16" s="41">
        <v>14</v>
      </c>
      <c r="B16" s="42" t="s">
        <v>115</v>
      </c>
      <c r="C16" s="43">
        <v>358.05</v>
      </c>
      <c r="D16" s="42">
        <v>1</v>
      </c>
      <c r="E16" s="42" t="s">
        <v>112</v>
      </c>
    </row>
    <row r="17" spans="1:5">
      <c r="A17" s="41">
        <v>15</v>
      </c>
      <c r="B17" s="42" t="s">
        <v>115</v>
      </c>
      <c r="C17" s="43">
        <v>360.57</v>
      </c>
      <c r="D17" s="42">
        <v>1</v>
      </c>
      <c r="E17" s="42" t="s">
        <v>112</v>
      </c>
    </row>
    <row r="18" spans="1:5">
      <c r="A18" s="41">
        <v>16</v>
      </c>
      <c r="B18" s="42" t="s">
        <v>115</v>
      </c>
      <c r="C18" s="43">
        <v>363.65</v>
      </c>
      <c r="D18" s="42">
        <v>1</v>
      </c>
      <c r="E18" s="42" t="s">
        <v>112</v>
      </c>
    </row>
    <row r="19" spans="1:5">
      <c r="A19" s="41">
        <v>17</v>
      </c>
      <c r="B19" s="42" t="s">
        <v>115</v>
      </c>
      <c r="C19" s="43">
        <v>365.45</v>
      </c>
      <c r="D19" s="42">
        <v>1</v>
      </c>
      <c r="E19" s="42" t="s">
        <v>112</v>
      </c>
    </row>
    <row r="20" spans="1:5">
      <c r="A20" s="41">
        <v>18</v>
      </c>
      <c r="B20" s="42" t="s">
        <v>115</v>
      </c>
      <c r="C20" s="43">
        <v>372.1</v>
      </c>
      <c r="D20" s="42">
        <v>2</v>
      </c>
      <c r="E20" s="42" t="s">
        <v>112</v>
      </c>
    </row>
    <row r="21" spans="1:5">
      <c r="A21" s="41">
        <v>19</v>
      </c>
      <c r="B21" s="42" t="s">
        <v>115</v>
      </c>
      <c r="C21" s="43">
        <v>372.35</v>
      </c>
      <c r="D21" s="42">
        <v>3</v>
      </c>
      <c r="E21" s="42" t="s">
        <v>112</v>
      </c>
    </row>
    <row r="22" spans="1:5">
      <c r="A22" s="41">
        <v>20</v>
      </c>
      <c r="B22" s="42" t="s">
        <v>115</v>
      </c>
      <c r="C22" s="43">
        <v>374.08</v>
      </c>
      <c r="D22" s="42">
        <v>1</v>
      </c>
      <c r="E22" s="42" t="s">
        <v>112</v>
      </c>
    </row>
    <row r="23" spans="1:5">
      <c r="A23" s="41">
        <v>21</v>
      </c>
      <c r="B23" s="42" t="s">
        <v>115</v>
      </c>
      <c r="C23" s="43">
        <v>383.65</v>
      </c>
      <c r="D23" s="42">
        <v>1</v>
      </c>
      <c r="E23" s="42" t="s">
        <v>112</v>
      </c>
    </row>
    <row r="24" spans="1:5">
      <c r="A24" s="41">
        <v>22</v>
      </c>
      <c r="B24" s="42" t="s">
        <v>115</v>
      </c>
      <c r="C24" s="43">
        <v>388.13</v>
      </c>
      <c r="D24" s="42">
        <v>1</v>
      </c>
      <c r="E24" s="42" t="s">
        <v>112</v>
      </c>
    </row>
    <row r="25" spans="1:5">
      <c r="A25" s="41">
        <v>23</v>
      </c>
      <c r="B25" s="42" t="s">
        <v>115</v>
      </c>
      <c r="C25" s="43">
        <v>395.55</v>
      </c>
      <c r="D25" s="42">
        <v>1</v>
      </c>
      <c r="E25" s="42" t="s">
        <v>112</v>
      </c>
    </row>
    <row r="26" spans="1:5">
      <c r="A26" s="41">
        <v>24</v>
      </c>
      <c r="B26" s="42" t="s">
        <v>115</v>
      </c>
      <c r="C26" s="44">
        <v>401.45</v>
      </c>
      <c r="D26" s="42">
        <v>1</v>
      </c>
      <c r="E26" s="42" t="s">
        <v>112</v>
      </c>
    </row>
    <row r="27" spans="1:5">
      <c r="A27" s="41">
        <v>25</v>
      </c>
      <c r="B27" s="42" t="s">
        <v>115</v>
      </c>
      <c r="C27" s="44">
        <v>407.6</v>
      </c>
      <c r="D27" s="42">
        <v>1</v>
      </c>
      <c r="E27" s="42" t="s">
        <v>112</v>
      </c>
    </row>
    <row r="28" spans="1:5">
      <c r="A28" s="41">
        <v>26</v>
      </c>
      <c r="B28" s="42" t="s">
        <v>115</v>
      </c>
      <c r="C28" s="44">
        <v>413.9</v>
      </c>
      <c r="D28" s="42">
        <v>1</v>
      </c>
      <c r="E28" s="42" t="s">
        <v>112</v>
      </c>
    </row>
    <row r="29" spans="1:5" ht="47.15" customHeight="1">
      <c r="A29" s="442" t="s">
        <v>105</v>
      </c>
      <c r="B29" s="442"/>
      <c r="C29" s="442"/>
      <c r="D29" s="36">
        <f>SUM(D3:D28)</f>
        <v>35</v>
      </c>
      <c r="E29" s="37"/>
    </row>
  </sheetData>
  <mergeCells count="2">
    <mergeCell ref="A1:E1"/>
    <mergeCell ref="A29:C29"/>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F7317-C1EE-41B0-9533-28B87BEC750F}">
  <dimension ref="A1:J70"/>
  <sheetViews>
    <sheetView workbookViewId="0">
      <pane ySplit="5" topLeftCell="A6" activePane="bottomLeft" state="frozen"/>
      <selection activeCell="A5" sqref="A5"/>
      <selection pane="bottomLeft" activeCell="N12" sqref="N12"/>
    </sheetView>
  </sheetViews>
  <sheetFormatPr defaultColWidth="8.7265625" defaultRowHeight="14.5"/>
  <cols>
    <col min="1" max="1" width="7.36328125" style="45" bestFit="1" customWidth="1"/>
    <col min="2" max="2" width="8.81640625" style="45" bestFit="1" customWidth="1"/>
    <col min="3" max="3" width="4.54296875" style="45" bestFit="1" customWidth="1"/>
    <col min="4" max="4" width="8.26953125" style="45" bestFit="1" customWidth="1"/>
    <col min="5" max="5" width="8.90625" style="45" bestFit="1" customWidth="1"/>
    <col min="6" max="6" width="8.7265625" style="45" bestFit="1" customWidth="1"/>
    <col min="7" max="7" width="13.36328125" style="45" bestFit="1" customWidth="1"/>
    <col min="8" max="8" width="27.6328125" style="45" bestFit="1" customWidth="1"/>
    <col min="9" max="9" width="20.08984375" style="45" bestFit="1" customWidth="1"/>
    <col min="10" max="10" width="16.7265625" style="45" bestFit="1" customWidth="1"/>
    <col min="11" max="16384" width="8.7265625" style="45"/>
  </cols>
  <sheetData>
    <row r="1" spans="1:10" ht="21">
      <c r="A1" s="421" t="s">
        <v>617</v>
      </c>
      <c r="B1" s="422"/>
      <c r="C1" s="422"/>
      <c r="D1" s="422"/>
      <c r="E1" s="422"/>
      <c r="F1" s="422"/>
      <c r="G1" s="422"/>
      <c r="H1" s="422"/>
      <c r="I1" s="422"/>
      <c r="J1" s="423"/>
    </row>
    <row r="2" spans="1:10" ht="20">
      <c r="A2" s="424" t="s">
        <v>618</v>
      </c>
      <c r="B2" s="425"/>
      <c r="C2" s="425"/>
      <c r="D2" s="425"/>
      <c r="E2" s="425"/>
      <c r="F2" s="425"/>
      <c r="G2" s="425"/>
      <c r="H2" s="425"/>
      <c r="I2" s="425"/>
      <c r="J2" s="426"/>
    </row>
    <row r="3" spans="1:10" ht="15.5">
      <c r="A3" s="427" t="s">
        <v>619</v>
      </c>
      <c r="B3" s="428"/>
      <c r="C3" s="428"/>
      <c r="D3" s="428"/>
      <c r="E3" s="428"/>
      <c r="F3" s="428"/>
      <c r="G3" s="428"/>
      <c r="H3" s="428"/>
      <c r="I3" s="428"/>
      <c r="J3" s="429"/>
    </row>
    <row r="4" spans="1:10" ht="15.5">
      <c r="A4" s="46"/>
      <c r="B4" s="46"/>
      <c r="C4" s="46"/>
      <c r="D4" s="46"/>
      <c r="E4" s="46"/>
      <c r="F4" s="46"/>
      <c r="G4" s="46"/>
      <c r="H4" s="430" t="s">
        <v>620</v>
      </c>
      <c r="I4" s="431"/>
      <c r="J4" s="59"/>
    </row>
    <row r="5" spans="1:10" ht="39">
      <c r="A5" s="47" t="s">
        <v>621</v>
      </c>
      <c r="B5" s="48" t="s">
        <v>622</v>
      </c>
      <c r="C5" s="48" t="s">
        <v>623</v>
      </c>
      <c r="D5" s="48" t="s">
        <v>624</v>
      </c>
      <c r="E5" s="48" t="s">
        <v>625</v>
      </c>
      <c r="F5" s="47" t="s">
        <v>626</v>
      </c>
      <c r="G5" s="48" t="s">
        <v>696</v>
      </c>
      <c r="H5" s="49" t="s">
        <v>627</v>
      </c>
      <c r="I5" s="50" t="s">
        <v>628</v>
      </c>
      <c r="J5" s="51" t="s">
        <v>629</v>
      </c>
    </row>
    <row r="6" spans="1:10">
      <c r="A6" s="52">
        <v>1</v>
      </c>
      <c r="B6" s="53" t="s">
        <v>630</v>
      </c>
      <c r="C6" s="53" t="s">
        <v>631</v>
      </c>
      <c r="D6" s="53" t="s">
        <v>632</v>
      </c>
      <c r="E6" s="52">
        <v>1</v>
      </c>
      <c r="F6" s="53" t="s">
        <v>633</v>
      </c>
      <c r="G6" s="52">
        <v>35</v>
      </c>
      <c r="H6" s="52">
        <v>5</v>
      </c>
      <c r="I6" s="54">
        <v>2</v>
      </c>
      <c r="J6" s="55" t="s">
        <v>634</v>
      </c>
    </row>
    <row r="7" spans="1:10">
      <c r="A7" s="52">
        <v>2</v>
      </c>
      <c r="B7" s="53" t="s">
        <v>630</v>
      </c>
      <c r="C7" s="53" t="s">
        <v>635</v>
      </c>
      <c r="D7" s="53" t="s">
        <v>632</v>
      </c>
      <c r="E7" s="52">
        <v>1</v>
      </c>
      <c r="F7" s="53" t="s">
        <v>633</v>
      </c>
      <c r="G7" s="52">
        <v>24</v>
      </c>
      <c r="H7" s="52">
        <v>5</v>
      </c>
      <c r="I7" s="54">
        <v>2</v>
      </c>
      <c r="J7" s="55" t="s">
        <v>634</v>
      </c>
    </row>
    <row r="8" spans="1:10">
      <c r="A8" s="52">
        <v>3</v>
      </c>
      <c r="B8" s="53" t="s">
        <v>636</v>
      </c>
      <c r="C8" s="53" t="s">
        <v>631</v>
      </c>
      <c r="D8" s="53" t="s">
        <v>632</v>
      </c>
      <c r="E8" s="52">
        <v>1</v>
      </c>
      <c r="F8" s="53" t="s">
        <v>633</v>
      </c>
      <c r="G8" s="56">
        <v>44.3</v>
      </c>
      <c r="H8" s="52">
        <v>14</v>
      </c>
      <c r="I8" s="54">
        <v>2</v>
      </c>
      <c r="J8" s="55" t="s">
        <v>637</v>
      </c>
    </row>
    <row r="9" spans="1:10">
      <c r="A9" s="52">
        <v>4</v>
      </c>
      <c r="B9" s="53" t="s">
        <v>638</v>
      </c>
      <c r="C9" s="53" t="s">
        <v>631</v>
      </c>
      <c r="D9" s="53" t="s">
        <v>632</v>
      </c>
      <c r="E9" s="52">
        <v>1</v>
      </c>
      <c r="F9" s="53" t="s">
        <v>633</v>
      </c>
      <c r="G9" s="52">
        <v>26</v>
      </c>
      <c r="H9" s="52">
        <v>5</v>
      </c>
      <c r="I9" s="54">
        <v>2</v>
      </c>
      <c r="J9" s="55" t="s">
        <v>634</v>
      </c>
    </row>
    <row r="10" spans="1:10">
      <c r="A10" s="52">
        <v>5</v>
      </c>
      <c r="B10" s="53" t="s">
        <v>638</v>
      </c>
      <c r="C10" s="53" t="s">
        <v>635</v>
      </c>
      <c r="D10" s="53" t="s">
        <v>632</v>
      </c>
      <c r="E10" s="52">
        <v>1</v>
      </c>
      <c r="F10" s="53" t="s">
        <v>633</v>
      </c>
      <c r="G10" s="52">
        <v>34</v>
      </c>
      <c r="H10" s="52">
        <v>5</v>
      </c>
      <c r="I10" s="54">
        <v>2</v>
      </c>
      <c r="J10" s="55" t="s">
        <v>634</v>
      </c>
    </row>
    <row r="11" spans="1:10">
      <c r="A11" s="52">
        <v>6</v>
      </c>
      <c r="B11" s="53" t="s">
        <v>639</v>
      </c>
      <c r="C11" s="53" t="s">
        <v>631</v>
      </c>
      <c r="D11" s="53" t="s">
        <v>632</v>
      </c>
      <c r="E11" s="52">
        <v>1</v>
      </c>
      <c r="F11" s="53" t="s">
        <v>633</v>
      </c>
      <c r="G11" s="52">
        <v>28</v>
      </c>
      <c r="H11" s="52">
        <v>5</v>
      </c>
      <c r="I11" s="54">
        <v>2</v>
      </c>
      <c r="J11" s="55" t="s">
        <v>634</v>
      </c>
    </row>
    <row r="12" spans="1:10">
      <c r="A12" s="52">
        <v>7</v>
      </c>
      <c r="B12" s="53" t="s">
        <v>639</v>
      </c>
      <c r="C12" s="53" t="s">
        <v>635</v>
      </c>
      <c r="D12" s="53" t="s">
        <v>632</v>
      </c>
      <c r="E12" s="52">
        <v>1</v>
      </c>
      <c r="F12" s="53" t="s">
        <v>633</v>
      </c>
      <c r="G12" s="56">
        <v>34.5</v>
      </c>
      <c r="H12" s="52">
        <v>5</v>
      </c>
      <c r="I12" s="54">
        <v>2</v>
      </c>
      <c r="J12" s="55" t="s">
        <v>634</v>
      </c>
    </row>
    <row r="13" spans="1:10">
      <c r="A13" s="52">
        <v>8</v>
      </c>
      <c r="B13" s="53" t="s">
        <v>640</v>
      </c>
      <c r="C13" s="53" t="s">
        <v>631</v>
      </c>
      <c r="D13" s="53" t="s">
        <v>632</v>
      </c>
      <c r="E13" s="52">
        <v>1</v>
      </c>
      <c r="F13" s="53" t="s">
        <v>633</v>
      </c>
      <c r="G13" s="56">
        <v>28.5</v>
      </c>
      <c r="H13" s="52">
        <v>5</v>
      </c>
      <c r="I13" s="54">
        <v>2</v>
      </c>
      <c r="J13" s="55" t="s">
        <v>634</v>
      </c>
    </row>
    <row r="14" spans="1:10">
      <c r="A14" s="52">
        <v>9</v>
      </c>
      <c r="B14" s="53" t="s">
        <v>640</v>
      </c>
      <c r="C14" s="53" t="s">
        <v>635</v>
      </c>
      <c r="D14" s="53" t="s">
        <v>632</v>
      </c>
      <c r="E14" s="52">
        <v>1</v>
      </c>
      <c r="F14" s="53" t="s">
        <v>633</v>
      </c>
      <c r="G14" s="56">
        <v>36.5</v>
      </c>
      <c r="H14" s="52">
        <v>5</v>
      </c>
      <c r="I14" s="54">
        <v>2</v>
      </c>
      <c r="J14" s="55" t="s">
        <v>634</v>
      </c>
    </row>
    <row r="15" spans="1:10">
      <c r="A15" s="52">
        <v>10</v>
      </c>
      <c r="B15" s="53" t="s">
        <v>641</v>
      </c>
      <c r="C15" s="53" t="s">
        <v>631</v>
      </c>
      <c r="D15" s="53" t="s">
        <v>632</v>
      </c>
      <c r="E15" s="52">
        <v>1</v>
      </c>
      <c r="F15" s="53" t="s">
        <v>633</v>
      </c>
      <c r="G15" s="52">
        <v>24</v>
      </c>
      <c r="H15" s="52">
        <v>5</v>
      </c>
      <c r="I15" s="54">
        <v>2</v>
      </c>
      <c r="J15" s="55" t="s">
        <v>634</v>
      </c>
    </row>
    <row r="16" spans="1:10">
      <c r="A16" s="52">
        <v>11</v>
      </c>
      <c r="B16" s="53" t="s">
        <v>641</v>
      </c>
      <c r="C16" s="53" t="s">
        <v>635</v>
      </c>
      <c r="D16" s="53" t="s">
        <v>632</v>
      </c>
      <c r="E16" s="52">
        <v>1</v>
      </c>
      <c r="F16" s="53" t="s">
        <v>633</v>
      </c>
      <c r="G16" s="56">
        <v>32.6</v>
      </c>
      <c r="H16" s="52">
        <v>5</v>
      </c>
      <c r="I16" s="54">
        <v>2</v>
      </c>
      <c r="J16" s="55" t="s">
        <v>634</v>
      </c>
    </row>
    <row r="17" spans="1:10">
      <c r="A17" s="52">
        <v>12</v>
      </c>
      <c r="B17" s="53" t="s">
        <v>642</v>
      </c>
      <c r="C17" s="53" t="s">
        <v>635</v>
      </c>
      <c r="D17" s="53" t="s">
        <v>632</v>
      </c>
      <c r="E17" s="52">
        <v>1</v>
      </c>
      <c r="F17" s="53" t="s">
        <v>633</v>
      </c>
      <c r="G17" s="56">
        <v>29.4</v>
      </c>
      <c r="H17" s="52">
        <v>6</v>
      </c>
      <c r="I17" s="54">
        <v>2</v>
      </c>
      <c r="J17" s="55" t="s">
        <v>643</v>
      </c>
    </row>
    <row r="18" spans="1:10">
      <c r="A18" s="52">
        <v>13</v>
      </c>
      <c r="B18" s="53" t="s">
        <v>644</v>
      </c>
      <c r="C18" s="53" t="s">
        <v>631</v>
      </c>
      <c r="D18" s="53" t="s">
        <v>632</v>
      </c>
      <c r="E18" s="52">
        <v>1</v>
      </c>
      <c r="F18" s="53" t="s">
        <v>633</v>
      </c>
      <c r="G18" s="56">
        <v>24.7</v>
      </c>
      <c r="H18" s="52">
        <v>5</v>
      </c>
      <c r="I18" s="54">
        <v>2</v>
      </c>
      <c r="J18" s="55" t="s">
        <v>634</v>
      </c>
    </row>
    <row r="19" spans="1:10">
      <c r="A19" s="52">
        <v>14</v>
      </c>
      <c r="B19" s="53" t="s">
        <v>644</v>
      </c>
      <c r="C19" s="53" t="s">
        <v>635</v>
      </c>
      <c r="D19" s="53" t="s">
        <v>632</v>
      </c>
      <c r="E19" s="52">
        <v>1</v>
      </c>
      <c r="F19" s="53" t="s">
        <v>633</v>
      </c>
      <c r="G19" s="56">
        <v>29.6</v>
      </c>
      <c r="H19" s="52">
        <v>5</v>
      </c>
      <c r="I19" s="54">
        <v>2</v>
      </c>
      <c r="J19" s="55" t="s">
        <v>634</v>
      </c>
    </row>
    <row r="20" spans="1:10">
      <c r="A20" s="52">
        <v>15</v>
      </c>
      <c r="B20" s="53" t="s">
        <v>645</v>
      </c>
      <c r="C20" s="53" t="s">
        <v>635</v>
      </c>
      <c r="D20" s="53" t="s">
        <v>632</v>
      </c>
      <c r="E20" s="52">
        <v>1</v>
      </c>
      <c r="F20" s="53" t="s">
        <v>633</v>
      </c>
      <c r="G20" s="52">
        <v>14</v>
      </c>
      <c r="H20" s="52">
        <v>6</v>
      </c>
      <c r="I20" s="54">
        <v>2</v>
      </c>
      <c r="J20" s="55" t="s">
        <v>643</v>
      </c>
    </row>
    <row r="21" spans="1:10">
      <c r="A21" s="52">
        <v>16</v>
      </c>
      <c r="B21" s="53" t="s">
        <v>646</v>
      </c>
      <c r="C21" s="53" t="s">
        <v>631</v>
      </c>
      <c r="D21" s="53" t="s">
        <v>632</v>
      </c>
      <c r="E21" s="52">
        <v>1</v>
      </c>
      <c r="F21" s="53" t="s">
        <v>633</v>
      </c>
      <c r="G21" s="56">
        <v>31.6</v>
      </c>
      <c r="H21" s="52">
        <v>5</v>
      </c>
      <c r="I21" s="54">
        <v>2</v>
      </c>
      <c r="J21" s="55" t="s">
        <v>634</v>
      </c>
    </row>
    <row r="22" spans="1:10">
      <c r="A22" s="52">
        <v>17</v>
      </c>
      <c r="B22" s="53" t="s">
        <v>646</v>
      </c>
      <c r="C22" s="53" t="s">
        <v>635</v>
      </c>
      <c r="D22" s="53" t="s">
        <v>632</v>
      </c>
      <c r="E22" s="52">
        <v>1</v>
      </c>
      <c r="F22" s="53" t="s">
        <v>633</v>
      </c>
      <c r="G22" s="56">
        <v>25.3</v>
      </c>
      <c r="H22" s="52">
        <v>5</v>
      </c>
      <c r="I22" s="54">
        <v>2</v>
      </c>
      <c r="J22" s="55" t="s">
        <v>634</v>
      </c>
    </row>
    <row r="23" spans="1:10">
      <c r="A23" s="52">
        <v>18</v>
      </c>
      <c r="B23" s="53" t="s">
        <v>647</v>
      </c>
      <c r="C23" s="53" t="s">
        <v>631</v>
      </c>
      <c r="D23" s="53" t="s">
        <v>632</v>
      </c>
      <c r="E23" s="52">
        <v>1</v>
      </c>
      <c r="F23" s="53" t="s">
        <v>633</v>
      </c>
      <c r="G23" s="56">
        <v>23.1</v>
      </c>
      <c r="H23" s="52">
        <v>6</v>
      </c>
      <c r="I23" s="54">
        <v>2</v>
      </c>
      <c r="J23" s="55" t="s">
        <v>643</v>
      </c>
    </row>
    <row r="24" spans="1:10">
      <c r="A24" s="52">
        <v>19</v>
      </c>
      <c r="B24" s="53" t="s">
        <v>648</v>
      </c>
      <c r="C24" s="53" t="s">
        <v>631</v>
      </c>
      <c r="D24" s="53" t="s">
        <v>632</v>
      </c>
      <c r="E24" s="52">
        <v>1</v>
      </c>
      <c r="F24" s="53" t="s">
        <v>633</v>
      </c>
      <c r="G24" s="56">
        <v>21.5</v>
      </c>
      <c r="H24" s="52">
        <v>5</v>
      </c>
      <c r="I24" s="54">
        <v>2</v>
      </c>
      <c r="J24" s="55" t="s">
        <v>634</v>
      </c>
    </row>
    <row r="25" spans="1:10">
      <c r="A25" s="52">
        <v>20</v>
      </c>
      <c r="B25" s="53" t="s">
        <v>648</v>
      </c>
      <c r="C25" s="53" t="s">
        <v>635</v>
      </c>
      <c r="D25" s="53" t="s">
        <v>632</v>
      </c>
      <c r="E25" s="52">
        <v>1</v>
      </c>
      <c r="F25" s="53" t="s">
        <v>633</v>
      </c>
      <c r="G25" s="56">
        <v>21.5</v>
      </c>
      <c r="H25" s="52">
        <v>5</v>
      </c>
      <c r="I25" s="54">
        <v>2</v>
      </c>
      <c r="J25" s="55" t="s">
        <v>634</v>
      </c>
    </row>
    <row r="26" spans="1:10">
      <c r="A26" s="52">
        <v>21</v>
      </c>
      <c r="B26" s="53" t="s">
        <v>649</v>
      </c>
      <c r="C26" s="53" t="s">
        <v>631</v>
      </c>
      <c r="D26" s="53" t="s">
        <v>632</v>
      </c>
      <c r="E26" s="52">
        <v>1</v>
      </c>
      <c r="F26" s="53" t="s">
        <v>633</v>
      </c>
      <c r="G26" s="52">
        <v>29</v>
      </c>
      <c r="H26" s="52">
        <v>5</v>
      </c>
      <c r="I26" s="54">
        <v>2</v>
      </c>
      <c r="J26" s="55" t="s">
        <v>634</v>
      </c>
    </row>
    <row r="27" spans="1:10">
      <c r="A27" s="52">
        <v>22</v>
      </c>
      <c r="B27" s="53" t="s">
        <v>649</v>
      </c>
      <c r="C27" s="53" t="s">
        <v>635</v>
      </c>
      <c r="D27" s="53" t="s">
        <v>632</v>
      </c>
      <c r="E27" s="52">
        <v>1</v>
      </c>
      <c r="F27" s="53" t="s">
        <v>633</v>
      </c>
      <c r="G27" s="52">
        <v>25</v>
      </c>
      <c r="H27" s="52">
        <v>5</v>
      </c>
      <c r="I27" s="54">
        <v>2</v>
      </c>
      <c r="J27" s="55" t="s">
        <v>634</v>
      </c>
    </row>
    <row r="28" spans="1:10">
      <c r="A28" s="52">
        <v>23</v>
      </c>
      <c r="B28" s="53" t="s">
        <v>650</v>
      </c>
      <c r="C28" s="53" t="s">
        <v>635</v>
      </c>
      <c r="D28" s="53" t="s">
        <v>632</v>
      </c>
      <c r="E28" s="52">
        <v>1</v>
      </c>
      <c r="F28" s="53" t="s">
        <v>633</v>
      </c>
      <c r="G28" s="56">
        <v>24.4</v>
      </c>
      <c r="H28" s="52">
        <v>6</v>
      </c>
      <c r="I28" s="54">
        <v>2</v>
      </c>
      <c r="J28" s="55" t="s">
        <v>643</v>
      </c>
    </row>
    <row r="29" spans="1:10">
      <c r="A29" s="52">
        <v>24</v>
      </c>
      <c r="B29" s="53" t="s">
        <v>651</v>
      </c>
      <c r="C29" s="53" t="s">
        <v>631</v>
      </c>
      <c r="D29" s="53" t="s">
        <v>632</v>
      </c>
      <c r="E29" s="52">
        <v>1</v>
      </c>
      <c r="F29" s="53" t="s">
        <v>633</v>
      </c>
      <c r="G29" s="56">
        <v>28.4</v>
      </c>
      <c r="H29" s="52">
        <v>5</v>
      </c>
      <c r="I29" s="54">
        <v>2</v>
      </c>
      <c r="J29" s="55" t="s">
        <v>634</v>
      </c>
    </row>
    <row r="30" spans="1:10">
      <c r="A30" s="52">
        <v>25</v>
      </c>
      <c r="B30" s="53" t="s">
        <v>652</v>
      </c>
      <c r="C30" s="53" t="s">
        <v>635</v>
      </c>
      <c r="D30" s="53" t="s">
        <v>632</v>
      </c>
      <c r="E30" s="52">
        <v>1</v>
      </c>
      <c r="F30" s="53" t="s">
        <v>633</v>
      </c>
      <c r="G30" s="56">
        <v>34.9</v>
      </c>
      <c r="H30" s="52">
        <v>5</v>
      </c>
      <c r="I30" s="54">
        <v>2</v>
      </c>
      <c r="J30" s="55" t="s">
        <v>634</v>
      </c>
    </row>
    <row r="31" spans="1:10">
      <c r="A31" s="52">
        <v>26</v>
      </c>
      <c r="B31" s="53" t="s">
        <v>653</v>
      </c>
      <c r="C31" s="53" t="s">
        <v>631</v>
      </c>
      <c r="D31" s="53" t="s">
        <v>632</v>
      </c>
      <c r="E31" s="52">
        <v>1</v>
      </c>
      <c r="F31" s="53" t="s">
        <v>633</v>
      </c>
      <c r="G31" s="52">
        <v>27</v>
      </c>
      <c r="H31" s="52">
        <v>5</v>
      </c>
      <c r="I31" s="54">
        <v>2</v>
      </c>
      <c r="J31" s="55" t="s">
        <v>634</v>
      </c>
    </row>
    <row r="32" spans="1:10">
      <c r="A32" s="52">
        <v>27</v>
      </c>
      <c r="B32" s="53" t="s">
        <v>653</v>
      </c>
      <c r="C32" s="53" t="s">
        <v>635</v>
      </c>
      <c r="D32" s="53" t="s">
        <v>632</v>
      </c>
      <c r="E32" s="52">
        <v>1</v>
      </c>
      <c r="F32" s="53" t="s">
        <v>633</v>
      </c>
      <c r="G32" s="52">
        <v>27</v>
      </c>
      <c r="H32" s="52">
        <v>5</v>
      </c>
      <c r="I32" s="54">
        <v>2</v>
      </c>
      <c r="J32" s="55" t="s">
        <v>634</v>
      </c>
    </row>
    <row r="33" spans="1:10">
      <c r="A33" s="52">
        <v>28</v>
      </c>
      <c r="B33" s="53" t="s">
        <v>654</v>
      </c>
      <c r="C33" s="53" t="s">
        <v>631</v>
      </c>
      <c r="D33" s="53" t="s">
        <v>632</v>
      </c>
      <c r="E33" s="52">
        <v>1</v>
      </c>
      <c r="F33" s="53" t="s">
        <v>633</v>
      </c>
      <c r="G33" s="56">
        <v>42.3</v>
      </c>
      <c r="H33" s="52">
        <v>14</v>
      </c>
      <c r="I33" s="54">
        <v>2</v>
      </c>
      <c r="J33" s="55" t="s">
        <v>637</v>
      </c>
    </row>
    <row r="34" spans="1:10">
      <c r="A34" s="52">
        <v>29</v>
      </c>
      <c r="B34" s="53" t="s">
        <v>655</v>
      </c>
      <c r="C34" s="53" t="s">
        <v>631</v>
      </c>
      <c r="D34" s="53" t="s">
        <v>632</v>
      </c>
      <c r="E34" s="52">
        <v>1</v>
      </c>
      <c r="F34" s="53" t="s">
        <v>633</v>
      </c>
      <c r="G34" s="52">
        <v>30</v>
      </c>
      <c r="H34" s="52">
        <v>6</v>
      </c>
      <c r="I34" s="54">
        <v>2</v>
      </c>
      <c r="J34" s="55" t="s">
        <v>643</v>
      </c>
    </row>
    <row r="35" spans="1:10">
      <c r="A35" s="52">
        <v>30</v>
      </c>
      <c r="B35" s="53" t="s">
        <v>656</v>
      </c>
      <c r="C35" s="53" t="s">
        <v>635</v>
      </c>
      <c r="D35" s="53" t="s">
        <v>632</v>
      </c>
      <c r="E35" s="52">
        <v>1</v>
      </c>
      <c r="F35" s="53" t="s">
        <v>633</v>
      </c>
      <c r="G35" s="56">
        <v>25.8</v>
      </c>
      <c r="H35" s="52">
        <v>6</v>
      </c>
      <c r="I35" s="54">
        <v>2</v>
      </c>
      <c r="J35" s="55" t="s">
        <v>643</v>
      </c>
    </row>
    <row r="36" spans="1:10">
      <c r="A36" s="52">
        <v>31</v>
      </c>
      <c r="B36" s="53" t="s">
        <v>657</v>
      </c>
      <c r="C36" s="53" t="s">
        <v>635</v>
      </c>
      <c r="D36" s="53" t="s">
        <v>632</v>
      </c>
      <c r="E36" s="52">
        <v>1</v>
      </c>
      <c r="F36" s="53" t="s">
        <v>633</v>
      </c>
      <c r="G36" s="56">
        <v>16.600000000000001</v>
      </c>
      <c r="H36" s="52">
        <v>6</v>
      </c>
      <c r="I36" s="54">
        <v>2</v>
      </c>
      <c r="J36" s="55" t="s">
        <v>643</v>
      </c>
    </row>
    <row r="37" spans="1:10">
      <c r="A37" s="52">
        <v>32</v>
      </c>
      <c r="B37" s="53" t="s">
        <v>658</v>
      </c>
      <c r="C37" s="53" t="s">
        <v>631</v>
      </c>
      <c r="D37" s="53" t="s">
        <v>632</v>
      </c>
      <c r="E37" s="52">
        <v>1</v>
      </c>
      <c r="F37" s="53" t="s">
        <v>633</v>
      </c>
      <c r="G37" s="56">
        <v>29.7</v>
      </c>
      <c r="H37" s="52">
        <v>5</v>
      </c>
      <c r="I37" s="54">
        <v>2</v>
      </c>
      <c r="J37" s="55" t="s">
        <v>634</v>
      </c>
    </row>
    <row r="38" spans="1:10">
      <c r="A38" s="52">
        <v>33</v>
      </c>
      <c r="B38" s="53" t="s">
        <v>658</v>
      </c>
      <c r="C38" s="53" t="s">
        <v>635</v>
      </c>
      <c r="D38" s="53" t="s">
        <v>632</v>
      </c>
      <c r="E38" s="52">
        <v>1</v>
      </c>
      <c r="F38" s="53" t="s">
        <v>633</v>
      </c>
      <c r="G38" s="56">
        <v>28.8</v>
      </c>
      <c r="H38" s="52">
        <v>5</v>
      </c>
      <c r="I38" s="54">
        <v>2</v>
      </c>
      <c r="J38" s="55" t="s">
        <v>634</v>
      </c>
    </row>
    <row r="39" spans="1:10">
      <c r="A39" s="52">
        <v>34</v>
      </c>
      <c r="B39" s="53" t="s">
        <v>659</v>
      </c>
      <c r="C39" s="53" t="s">
        <v>635</v>
      </c>
      <c r="D39" s="53" t="s">
        <v>632</v>
      </c>
      <c r="E39" s="52">
        <v>1</v>
      </c>
      <c r="F39" s="53" t="s">
        <v>633</v>
      </c>
      <c r="G39" s="56">
        <v>30.6</v>
      </c>
      <c r="H39" s="52">
        <v>6</v>
      </c>
      <c r="I39" s="54">
        <v>2</v>
      </c>
      <c r="J39" s="55" t="s">
        <v>643</v>
      </c>
    </row>
    <row r="40" spans="1:10">
      <c r="A40" s="52">
        <v>35</v>
      </c>
      <c r="B40" s="53" t="s">
        <v>660</v>
      </c>
      <c r="C40" s="53" t="s">
        <v>631</v>
      </c>
      <c r="D40" s="53" t="s">
        <v>632</v>
      </c>
      <c r="E40" s="52">
        <v>1</v>
      </c>
      <c r="F40" s="53" t="s">
        <v>633</v>
      </c>
      <c r="G40" s="56">
        <v>35.299999999999997</v>
      </c>
      <c r="H40" s="52">
        <v>5</v>
      </c>
      <c r="I40" s="54">
        <v>2</v>
      </c>
      <c r="J40" s="55" t="s">
        <v>634</v>
      </c>
    </row>
    <row r="41" spans="1:10">
      <c r="A41" s="52">
        <v>36</v>
      </c>
      <c r="B41" s="53" t="s">
        <v>660</v>
      </c>
      <c r="C41" s="53" t="s">
        <v>635</v>
      </c>
      <c r="D41" s="53" t="s">
        <v>632</v>
      </c>
      <c r="E41" s="52">
        <v>1</v>
      </c>
      <c r="F41" s="53" t="s">
        <v>633</v>
      </c>
      <c r="G41" s="52">
        <v>30</v>
      </c>
      <c r="H41" s="52">
        <v>5</v>
      </c>
      <c r="I41" s="54">
        <v>2</v>
      </c>
      <c r="J41" s="55" t="s">
        <v>634</v>
      </c>
    </row>
    <row r="42" spans="1:10">
      <c r="A42" s="52">
        <v>37</v>
      </c>
      <c r="B42" s="53" t="s">
        <v>661</v>
      </c>
      <c r="C42" s="53" t="s">
        <v>631</v>
      </c>
      <c r="D42" s="53" t="s">
        <v>632</v>
      </c>
      <c r="E42" s="52">
        <v>1</v>
      </c>
      <c r="F42" s="53" t="s">
        <v>633</v>
      </c>
      <c r="G42" s="56">
        <v>25.4</v>
      </c>
      <c r="H42" s="52">
        <v>5</v>
      </c>
      <c r="I42" s="54">
        <v>2</v>
      </c>
      <c r="J42" s="55" t="s">
        <v>634</v>
      </c>
    </row>
    <row r="43" spans="1:10">
      <c r="A43" s="52">
        <v>38</v>
      </c>
      <c r="B43" s="53" t="s">
        <v>662</v>
      </c>
      <c r="C43" s="53" t="s">
        <v>635</v>
      </c>
      <c r="D43" s="53" t="s">
        <v>632</v>
      </c>
      <c r="E43" s="52">
        <v>1</v>
      </c>
      <c r="F43" s="53" t="s">
        <v>633</v>
      </c>
      <c r="G43" s="56">
        <v>31.8</v>
      </c>
      <c r="H43" s="52">
        <v>5</v>
      </c>
      <c r="I43" s="54">
        <v>2</v>
      </c>
      <c r="J43" s="55" t="s">
        <v>634</v>
      </c>
    </row>
    <row r="44" spans="1:10">
      <c r="A44" s="52">
        <v>39</v>
      </c>
      <c r="B44" s="53" t="s">
        <v>663</v>
      </c>
      <c r="C44" s="53" t="s">
        <v>631</v>
      </c>
      <c r="D44" s="53" t="s">
        <v>632</v>
      </c>
      <c r="E44" s="52">
        <v>1</v>
      </c>
      <c r="F44" s="53" t="s">
        <v>633</v>
      </c>
      <c r="G44" s="52">
        <v>29</v>
      </c>
      <c r="H44" s="52">
        <v>5</v>
      </c>
      <c r="I44" s="54">
        <v>2</v>
      </c>
      <c r="J44" s="55" t="s">
        <v>634</v>
      </c>
    </row>
    <row r="45" spans="1:10">
      <c r="A45" s="52">
        <v>40</v>
      </c>
      <c r="B45" s="53" t="s">
        <v>663</v>
      </c>
      <c r="C45" s="53" t="s">
        <v>635</v>
      </c>
      <c r="D45" s="53" t="s">
        <v>632</v>
      </c>
      <c r="E45" s="52">
        <v>1</v>
      </c>
      <c r="F45" s="53" t="s">
        <v>633</v>
      </c>
      <c r="G45" s="56">
        <v>25.6</v>
      </c>
      <c r="H45" s="52">
        <v>5</v>
      </c>
      <c r="I45" s="54">
        <v>2</v>
      </c>
      <c r="J45" s="55" t="s">
        <v>634</v>
      </c>
    </row>
    <row r="46" spans="1:10">
      <c r="A46" s="52">
        <v>41</v>
      </c>
      <c r="B46" s="53" t="s">
        <v>664</v>
      </c>
      <c r="C46" s="53" t="s">
        <v>635</v>
      </c>
      <c r="D46" s="53" t="s">
        <v>632</v>
      </c>
      <c r="E46" s="52">
        <v>1</v>
      </c>
      <c r="F46" s="53" t="s">
        <v>633</v>
      </c>
      <c r="G46" s="56">
        <v>29.4</v>
      </c>
      <c r="H46" s="52">
        <v>5</v>
      </c>
      <c r="I46" s="54">
        <v>2</v>
      </c>
      <c r="J46" s="55" t="s">
        <v>634</v>
      </c>
    </row>
    <row r="47" spans="1:10">
      <c r="A47" s="52">
        <v>42</v>
      </c>
      <c r="B47" s="53" t="s">
        <v>664</v>
      </c>
      <c r="C47" s="53" t="s">
        <v>631</v>
      </c>
      <c r="D47" s="53" t="s">
        <v>632</v>
      </c>
      <c r="E47" s="52">
        <v>1</v>
      </c>
      <c r="F47" s="53" t="s">
        <v>633</v>
      </c>
      <c r="G47" s="56">
        <v>25.6</v>
      </c>
      <c r="H47" s="52">
        <v>5</v>
      </c>
      <c r="I47" s="54">
        <v>2</v>
      </c>
      <c r="J47" s="55" t="s">
        <v>634</v>
      </c>
    </row>
    <row r="48" spans="1:10">
      <c r="A48" s="52">
        <v>43</v>
      </c>
      <c r="B48" s="53" t="s">
        <v>665</v>
      </c>
      <c r="C48" s="53" t="s">
        <v>635</v>
      </c>
      <c r="D48" s="53" t="s">
        <v>632</v>
      </c>
      <c r="E48" s="52">
        <v>1</v>
      </c>
      <c r="F48" s="53" t="s">
        <v>633</v>
      </c>
      <c r="G48" s="56">
        <v>14.2</v>
      </c>
      <c r="H48" s="52">
        <v>6</v>
      </c>
      <c r="I48" s="54">
        <v>2</v>
      </c>
      <c r="J48" s="55" t="s">
        <v>643</v>
      </c>
    </row>
    <row r="49" spans="1:10">
      <c r="A49" s="52">
        <v>44</v>
      </c>
      <c r="B49" s="53" t="s">
        <v>666</v>
      </c>
      <c r="C49" s="53" t="s">
        <v>631</v>
      </c>
      <c r="D49" s="53" t="s">
        <v>632</v>
      </c>
      <c r="E49" s="52">
        <v>1</v>
      </c>
      <c r="F49" s="53" t="s">
        <v>633</v>
      </c>
      <c r="G49" s="56">
        <v>37.6</v>
      </c>
      <c r="H49" s="52">
        <v>5</v>
      </c>
      <c r="I49" s="54">
        <v>2</v>
      </c>
      <c r="J49" s="55" t="s">
        <v>634</v>
      </c>
    </row>
    <row r="50" spans="1:10">
      <c r="A50" s="52">
        <v>45</v>
      </c>
      <c r="B50" s="53" t="s">
        <v>666</v>
      </c>
      <c r="C50" s="53" t="s">
        <v>635</v>
      </c>
      <c r="D50" s="53" t="s">
        <v>632</v>
      </c>
      <c r="E50" s="52">
        <v>1</v>
      </c>
      <c r="F50" s="53" t="s">
        <v>633</v>
      </c>
      <c r="G50" s="56">
        <v>60.6</v>
      </c>
      <c r="H50" s="52">
        <v>17</v>
      </c>
      <c r="I50" s="54">
        <v>2</v>
      </c>
      <c r="J50" s="55" t="s">
        <v>667</v>
      </c>
    </row>
    <row r="51" spans="1:10">
      <c r="A51" s="52">
        <v>46</v>
      </c>
      <c r="B51" s="53" t="s">
        <v>668</v>
      </c>
      <c r="C51" s="53" t="s">
        <v>635</v>
      </c>
      <c r="D51" s="53" t="s">
        <v>632</v>
      </c>
      <c r="E51" s="52">
        <v>1</v>
      </c>
      <c r="F51" s="53" t="s">
        <v>633</v>
      </c>
      <c r="G51" s="56">
        <v>16.600000000000001</v>
      </c>
      <c r="H51" s="52">
        <v>6</v>
      </c>
      <c r="I51" s="54">
        <v>2</v>
      </c>
      <c r="J51" s="55" t="s">
        <v>643</v>
      </c>
    </row>
    <row r="52" spans="1:10">
      <c r="A52" s="52">
        <v>47</v>
      </c>
      <c r="B52" s="53" t="s">
        <v>669</v>
      </c>
      <c r="C52" s="53" t="s">
        <v>631</v>
      </c>
      <c r="D52" s="53" t="s">
        <v>632</v>
      </c>
      <c r="E52" s="52">
        <v>1</v>
      </c>
      <c r="F52" s="53" t="s">
        <v>633</v>
      </c>
      <c r="G52" s="56">
        <v>46.7</v>
      </c>
      <c r="H52" s="52">
        <v>14</v>
      </c>
      <c r="I52" s="54">
        <v>2</v>
      </c>
      <c r="J52" s="55" t="s">
        <v>637</v>
      </c>
    </row>
    <row r="53" spans="1:10">
      <c r="A53" s="52">
        <v>48</v>
      </c>
      <c r="B53" s="53" t="s">
        <v>669</v>
      </c>
      <c r="C53" s="53" t="s">
        <v>635</v>
      </c>
      <c r="D53" s="53" t="s">
        <v>632</v>
      </c>
      <c r="E53" s="52">
        <v>1</v>
      </c>
      <c r="F53" s="53" t="s">
        <v>633</v>
      </c>
      <c r="G53" s="56">
        <v>32.200000000000003</v>
      </c>
      <c r="H53" s="52">
        <v>5</v>
      </c>
      <c r="I53" s="54">
        <v>2</v>
      </c>
      <c r="J53" s="55" t="s">
        <v>634</v>
      </c>
    </row>
    <row r="54" spans="1:10">
      <c r="A54" s="52">
        <v>49</v>
      </c>
      <c r="B54" s="53" t="s">
        <v>670</v>
      </c>
      <c r="C54" s="53" t="s">
        <v>631</v>
      </c>
      <c r="D54" s="53" t="s">
        <v>632</v>
      </c>
      <c r="E54" s="52">
        <v>1</v>
      </c>
      <c r="F54" s="53" t="s">
        <v>633</v>
      </c>
      <c r="G54" s="52">
        <v>30</v>
      </c>
      <c r="H54" s="52">
        <v>5</v>
      </c>
      <c r="I54" s="54">
        <v>2</v>
      </c>
      <c r="J54" s="55" t="s">
        <v>634</v>
      </c>
    </row>
    <row r="55" spans="1:10">
      <c r="A55" s="52">
        <v>50</v>
      </c>
      <c r="B55" s="53" t="s">
        <v>670</v>
      </c>
      <c r="C55" s="53" t="s">
        <v>635</v>
      </c>
      <c r="D55" s="53" t="s">
        <v>632</v>
      </c>
      <c r="E55" s="52">
        <v>1</v>
      </c>
      <c r="F55" s="53" t="s">
        <v>633</v>
      </c>
      <c r="G55" s="56">
        <v>28.7</v>
      </c>
      <c r="H55" s="52">
        <v>5</v>
      </c>
      <c r="I55" s="54">
        <v>2</v>
      </c>
      <c r="J55" s="55" t="s">
        <v>634</v>
      </c>
    </row>
    <row r="56" spans="1:10">
      <c r="A56" s="52">
        <v>51</v>
      </c>
      <c r="B56" s="53" t="s">
        <v>671</v>
      </c>
      <c r="C56" s="53" t="s">
        <v>631</v>
      </c>
      <c r="D56" s="53" t="s">
        <v>632</v>
      </c>
      <c r="E56" s="52">
        <v>1</v>
      </c>
      <c r="F56" s="53" t="s">
        <v>633</v>
      </c>
      <c r="G56" s="56">
        <v>23.5</v>
      </c>
      <c r="H56" s="52">
        <v>5</v>
      </c>
      <c r="I56" s="54">
        <v>2</v>
      </c>
      <c r="J56" s="55" t="s">
        <v>634</v>
      </c>
    </row>
    <row r="57" spans="1:10">
      <c r="A57" s="52">
        <v>52</v>
      </c>
      <c r="B57" s="53" t="s">
        <v>671</v>
      </c>
      <c r="C57" s="53" t="s">
        <v>635</v>
      </c>
      <c r="D57" s="53" t="s">
        <v>632</v>
      </c>
      <c r="E57" s="52">
        <v>1</v>
      </c>
      <c r="F57" s="53" t="s">
        <v>633</v>
      </c>
      <c r="G57" s="52">
        <v>33</v>
      </c>
      <c r="H57" s="52">
        <v>5</v>
      </c>
      <c r="I57" s="54">
        <v>2</v>
      </c>
      <c r="J57" s="55" t="s">
        <v>634</v>
      </c>
    </row>
    <row r="58" spans="1:10">
      <c r="A58" s="52">
        <v>53</v>
      </c>
      <c r="B58" s="53" t="s">
        <v>672</v>
      </c>
      <c r="C58" s="53" t="s">
        <v>635</v>
      </c>
      <c r="D58" s="53" t="s">
        <v>632</v>
      </c>
      <c r="E58" s="52">
        <v>1</v>
      </c>
      <c r="F58" s="53" t="s">
        <v>633</v>
      </c>
      <c r="G58" s="56">
        <v>18.5</v>
      </c>
      <c r="H58" s="52">
        <v>6</v>
      </c>
      <c r="I58" s="54">
        <v>2</v>
      </c>
      <c r="J58" s="55" t="s">
        <v>643</v>
      </c>
    </row>
    <row r="59" spans="1:10">
      <c r="A59" s="52">
        <v>54</v>
      </c>
      <c r="B59" s="53" t="s">
        <v>673</v>
      </c>
      <c r="C59" s="53" t="s">
        <v>635</v>
      </c>
      <c r="D59" s="53" t="s">
        <v>632</v>
      </c>
      <c r="E59" s="52">
        <v>1</v>
      </c>
      <c r="F59" s="53" t="s">
        <v>633</v>
      </c>
      <c r="G59" s="56">
        <v>27.6</v>
      </c>
      <c r="H59" s="52">
        <v>6</v>
      </c>
      <c r="I59" s="54">
        <v>2</v>
      </c>
      <c r="J59" s="55" t="s">
        <v>643</v>
      </c>
    </row>
    <row r="60" spans="1:10">
      <c r="A60" s="52">
        <v>55</v>
      </c>
      <c r="B60" s="53" t="s">
        <v>674</v>
      </c>
      <c r="C60" s="53" t="s">
        <v>631</v>
      </c>
      <c r="D60" s="53" t="s">
        <v>632</v>
      </c>
      <c r="E60" s="52">
        <v>1</v>
      </c>
      <c r="F60" s="53" t="s">
        <v>633</v>
      </c>
      <c r="G60" s="56">
        <v>13.6</v>
      </c>
      <c r="H60" s="52">
        <v>5</v>
      </c>
      <c r="I60" s="54">
        <v>2</v>
      </c>
      <c r="J60" s="55" t="s">
        <v>634</v>
      </c>
    </row>
    <row r="61" spans="1:10">
      <c r="A61" s="52">
        <v>56</v>
      </c>
      <c r="B61" s="53" t="s">
        <v>674</v>
      </c>
      <c r="C61" s="53" t="s">
        <v>635</v>
      </c>
      <c r="D61" s="53" t="s">
        <v>632</v>
      </c>
      <c r="E61" s="52">
        <v>1</v>
      </c>
      <c r="F61" s="53" t="s">
        <v>633</v>
      </c>
      <c r="G61" s="56">
        <v>28.7</v>
      </c>
      <c r="H61" s="52">
        <v>5</v>
      </c>
      <c r="I61" s="54">
        <v>2</v>
      </c>
      <c r="J61" s="55" t="s">
        <v>634</v>
      </c>
    </row>
    <row r="62" spans="1:10">
      <c r="A62" s="52">
        <v>57</v>
      </c>
      <c r="B62" s="53" t="s">
        <v>675</v>
      </c>
      <c r="C62" s="53" t="s">
        <v>635</v>
      </c>
      <c r="D62" s="53" t="s">
        <v>632</v>
      </c>
      <c r="E62" s="52">
        <v>1</v>
      </c>
      <c r="F62" s="53" t="s">
        <v>633</v>
      </c>
      <c r="G62" s="52">
        <v>24</v>
      </c>
      <c r="H62" s="52">
        <v>6</v>
      </c>
      <c r="I62" s="54">
        <v>2</v>
      </c>
      <c r="J62" s="55" t="s">
        <v>643</v>
      </c>
    </row>
    <row r="63" spans="1:10">
      <c r="A63" s="52">
        <v>58</v>
      </c>
      <c r="B63" s="53" t="s">
        <v>676</v>
      </c>
      <c r="C63" s="53" t="s">
        <v>631</v>
      </c>
      <c r="D63" s="53" t="s">
        <v>632</v>
      </c>
      <c r="E63" s="52">
        <v>1</v>
      </c>
      <c r="F63" s="53" t="s">
        <v>633</v>
      </c>
      <c r="G63" s="56">
        <v>29.8</v>
      </c>
      <c r="H63" s="52">
        <v>5</v>
      </c>
      <c r="I63" s="54">
        <v>2</v>
      </c>
      <c r="J63" s="55" t="s">
        <v>634</v>
      </c>
    </row>
    <row r="64" spans="1:10">
      <c r="A64" s="52">
        <v>59</v>
      </c>
      <c r="B64" s="53" t="s">
        <v>676</v>
      </c>
      <c r="C64" s="53" t="s">
        <v>635</v>
      </c>
      <c r="D64" s="53" t="s">
        <v>632</v>
      </c>
      <c r="E64" s="52">
        <v>1</v>
      </c>
      <c r="F64" s="53" t="s">
        <v>633</v>
      </c>
      <c r="G64" s="56">
        <v>27.4</v>
      </c>
      <c r="H64" s="52">
        <v>5</v>
      </c>
      <c r="I64" s="54">
        <v>2</v>
      </c>
      <c r="J64" s="55" t="s">
        <v>634</v>
      </c>
    </row>
    <row r="65" spans="1:10">
      <c r="A65" s="52">
        <v>60</v>
      </c>
      <c r="B65" s="53" t="s">
        <v>677</v>
      </c>
      <c r="C65" s="53" t="s">
        <v>631</v>
      </c>
      <c r="D65" s="53" t="s">
        <v>632</v>
      </c>
      <c r="E65" s="52">
        <v>1</v>
      </c>
      <c r="F65" s="53" t="s">
        <v>633</v>
      </c>
      <c r="G65" s="56">
        <v>17.399999999999999</v>
      </c>
      <c r="H65" s="52">
        <v>6</v>
      </c>
      <c r="I65" s="54">
        <v>2</v>
      </c>
      <c r="J65" s="55" t="s">
        <v>643</v>
      </c>
    </row>
    <row r="66" spans="1:10">
      <c r="A66" s="52">
        <v>61</v>
      </c>
      <c r="B66" s="53" t="s">
        <v>678</v>
      </c>
      <c r="C66" s="53" t="s">
        <v>631</v>
      </c>
      <c r="D66" s="53" t="s">
        <v>632</v>
      </c>
      <c r="E66" s="52">
        <v>1</v>
      </c>
      <c r="F66" s="53" t="s">
        <v>633</v>
      </c>
      <c r="G66" s="56">
        <v>11.6</v>
      </c>
      <c r="H66" s="52">
        <v>6</v>
      </c>
      <c r="I66" s="54">
        <v>2</v>
      </c>
      <c r="J66" s="55" t="s">
        <v>643</v>
      </c>
    </row>
    <row r="67" spans="1:10">
      <c r="A67" s="52">
        <v>62</v>
      </c>
      <c r="B67" s="53" t="s">
        <v>679</v>
      </c>
      <c r="C67" s="53" t="s">
        <v>631</v>
      </c>
      <c r="D67" s="53" t="s">
        <v>632</v>
      </c>
      <c r="E67" s="52">
        <v>1</v>
      </c>
      <c r="F67" s="53" t="s">
        <v>633</v>
      </c>
      <c r="G67" s="56">
        <v>31.3</v>
      </c>
      <c r="H67" s="52">
        <v>5</v>
      </c>
      <c r="I67" s="54">
        <v>2</v>
      </c>
      <c r="J67" s="55" t="s">
        <v>634</v>
      </c>
    </row>
    <row r="68" spans="1:10">
      <c r="A68" s="52">
        <v>63</v>
      </c>
      <c r="B68" s="53" t="s">
        <v>679</v>
      </c>
      <c r="C68" s="53" t="s">
        <v>635</v>
      </c>
      <c r="D68" s="53" t="s">
        <v>632</v>
      </c>
      <c r="E68" s="52">
        <v>1</v>
      </c>
      <c r="F68" s="53" t="s">
        <v>633</v>
      </c>
      <c r="G68" s="56">
        <v>32.200000000000003</v>
      </c>
      <c r="H68" s="52">
        <v>5</v>
      </c>
      <c r="I68" s="54">
        <v>2</v>
      </c>
      <c r="J68" s="55" t="s">
        <v>634</v>
      </c>
    </row>
    <row r="69" spans="1:10">
      <c r="A69" s="52">
        <v>64</v>
      </c>
      <c r="B69" s="53" t="s">
        <v>680</v>
      </c>
      <c r="C69" s="53" t="s">
        <v>631</v>
      </c>
      <c r="D69" s="53" t="s">
        <v>632</v>
      </c>
      <c r="E69" s="52">
        <v>1</v>
      </c>
      <c r="F69" s="53" t="s">
        <v>633</v>
      </c>
      <c r="G69" s="56">
        <v>13.6</v>
      </c>
      <c r="H69" s="52">
        <v>6</v>
      </c>
      <c r="I69" s="54">
        <v>2</v>
      </c>
      <c r="J69" s="55" t="s">
        <v>643</v>
      </c>
    </row>
    <row r="70" spans="1:10">
      <c r="A70" s="57"/>
      <c r="B70" s="432" t="s">
        <v>681</v>
      </c>
      <c r="C70" s="433"/>
      <c r="D70" s="434"/>
      <c r="E70" s="58">
        <v>64</v>
      </c>
      <c r="F70" s="57"/>
      <c r="G70" s="57"/>
      <c r="H70" s="58">
        <v>375</v>
      </c>
      <c r="I70" s="58">
        <v>128</v>
      </c>
      <c r="J70" s="57"/>
    </row>
  </sheetData>
  <mergeCells count="5">
    <mergeCell ref="A1:J1"/>
    <mergeCell ref="A2:J2"/>
    <mergeCell ref="A3:J3"/>
    <mergeCell ref="H4:I4"/>
    <mergeCell ref="B70:D7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C52DE-6710-420A-8B9D-96F39BA2205E}">
  <sheetPr>
    <pageSetUpPr fitToPage="1"/>
  </sheetPr>
  <dimension ref="A1:E35"/>
  <sheetViews>
    <sheetView workbookViewId="0">
      <pane ySplit="2" topLeftCell="A24" activePane="bottomLeft" state="frozen"/>
      <selection activeCell="A3" sqref="A3"/>
      <selection pane="bottomLeft" activeCell="E40" sqref="E40"/>
    </sheetView>
  </sheetViews>
  <sheetFormatPr defaultColWidth="8.7265625" defaultRowHeight="14.5"/>
  <cols>
    <col min="1" max="1" width="10.453125" style="38" customWidth="1"/>
    <col min="2" max="2" width="21.26953125" style="38" customWidth="1"/>
    <col min="3" max="3" width="12" style="38" customWidth="1"/>
    <col min="4" max="4" width="14.90625" style="38" customWidth="1"/>
    <col min="5" max="5" width="34.453125" style="38" customWidth="1"/>
    <col min="6" max="16384" width="8.7265625" style="38"/>
  </cols>
  <sheetData>
    <row r="1" spans="1:5" ht="33" customHeight="1">
      <c r="A1" s="441" t="s">
        <v>106</v>
      </c>
      <c r="B1" s="441"/>
      <c r="C1" s="441"/>
      <c r="D1" s="441"/>
      <c r="E1" s="441"/>
    </row>
    <row r="2" spans="1:5" ht="36.65" customHeight="1">
      <c r="A2" s="94" t="s">
        <v>107</v>
      </c>
      <c r="B2" s="39" t="s">
        <v>108</v>
      </c>
      <c r="C2" s="93" t="s">
        <v>109</v>
      </c>
      <c r="D2" s="39" t="s">
        <v>110</v>
      </c>
      <c r="E2" s="40" t="s">
        <v>7</v>
      </c>
    </row>
    <row r="3" spans="1:5">
      <c r="A3" s="41">
        <v>1</v>
      </c>
      <c r="B3" s="128" t="s">
        <v>111</v>
      </c>
      <c r="C3" s="43">
        <v>270</v>
      </c>
      <c r="D3" s="42">
        <v>1</v>
      </c>
      <c r="E3" s="42" t="s">
        <v>112</v>
      </c>
    </row>
    <row r="4" spans="1:5">
      <c r="A4" s="41">
        <v>2</v>
      </c>
      <c r="B4" s="128" t="s">
        <v>111</v>
      </c>
      <c r="C4" s="43">
        <v>274.17</v>
      </c>
      <c r="D4" s="42">
        <v>1</v>
      </c>
      <c r="E4" s="42" t="s">
        <v>112</v>
      </c>
    </row>
    <row r="5" spans="1:5">
      <c r="A5" s="41">
        <v>3</v>
      </c>
      <c r="B5" s="128" t="s">
        <v>111</v>
      </c>
      <c r="C5" s="43">
        <v>277.66000000000003</v>
      </c>
      <c r="D5" s="42">
        <v>1</v>
      </c>
      <c r="E5" s="42" t="s">
        <v>112</v>
      </c>
    </row>
    <row r="6" spans="1:5">
      <c r="A6" s="41">
        <v>4</v>
      </c>
      <c r="B6" s="128" t="s">
        <v>111</v>
      </c>
      <c r="C6" s="43">
        <v>282.38</v>
      </c>
      <c r="D6" s="42">
        <v>1</v>
      </c>
      <c r="E6" s="42" t="s">
        <v>112</v>
      </c>
    </row>
    <row r="7" spans="1:5">
      <c r="A7" s="41">
        <v>5</v>
      </c>
      <c r="B7" s="128" t="s">
        <v>111</v>
      </c>
      <c r="C7" s="43">
        <v>288.2</v>
      </c>
      <c r="D7" s="42">
        <v>1</v>
      </c>
      <c r="E7" s="42" t="s">
        <v>112</v>
      </c>
    </row>
    <row r="8" spans="1:5">
      <c r="A8" s="41">
        <v>6</v>
      </c>
      <c r="B8" s="128" t="s">
        <v>113</v>
      </c>
      <c r="C8" s="43">
        <v>289.12</v>
      </c>
      <c r="D8" s="42">
        <v>1</v>
      </c>
      <c r="E8" s="42" t="s">
        <v>112</v>
      </c>
    </row>
    <row r="9" spans="1:5" s="127" customFormat="1">
      <c r="A9" s="41">
        <v>7</v>
      </c>
      <c r="B9" s="128" t="s">
        <v>113</v>
      </c>
      <c r="C9" s="129">
        <v>290.60000000000002</v>
      </c>
      <c r="D9" s="130">
        <v>1</v>
      </c>
      <c r="E9" s="42" t="s">
        <v>114</v>
      </c>
    </row>
    <row r="10" spans="1:5">
      <c r="A10" s="41">
        <v>8</v>
      </c>
      <c r="B10" s="128" t="s">
        <v>113</v>
      </c>
      <c r="C10" s="44">
        <v>314.64</v>
      </c>
      <c r="D10" s="42">
        <v>1</v>
      </c>
      <c r="E10" s="42" t="s">
        <v>114</v>
      </c>
    </row>
    <row r="11" spans="1:5">
      <c r="A11" s="41">
        <v>9</v>
      </c>
      <c r="B11" s="128" t="s">
        <v>111</v>
      </c>
      <c r="C11" s="44">
        <v>315</v>
      </c>
      <c r="D11" s="42">
        <v>1</v>
      </c>
      <c r="E11" s="42" t="s">
        <v>112</v>
      </c>
    </row>
    <row r="12" spans="1:5">
      <c r="A12" s="41">
        <v>10</v>
      </c>
      <c r="B12" s="128" t="s">
        <v>111</v>
      </c>
      <c r="C12" s="43">
        <v>334.25</v>
      </c>
      <c r="D12" s="42">
        <v>1</v>
      </c>
      <c r="E12" s="42" t="s">
        <v>112</v>
      </c>
    </row>
    <row r="13" spans="1:5">
      <c r="A13" s="41">
        <v>11</v>
      </c>
      <c r="B13" s="128" t="s">
        <v>111</v>
      </c>
      <c r="C13" s="43">
        <v>336.65</v>
      </c>
      <c r="D13" s="42">
        <v>1</v>
      </c>
      <c r="E13" s="42" t="s">
        <v>112</v>
      </c>
    </row>
    <row r="14" spans="1:5">
      <c r="A14" s="41">
        <v>12</v>
      </c>
      <c r="B14" s="128" t="s">
        <v>113</v>
      </c>
      <c r="C14" s="43">
        <v>348.6</v>
      </c>
      <c r="D14" s="42">
        <v>1</v>
      </c>
      <c r="E14" s="42" t="s">
        <v>114</v>
      </c>
    </row>
    <row r="15" spans="1:5">
      <c r="A15" s="41">
        <v>13</v>
      </c>
      <c r="B15" s="128" t="s">
        <v>111</v>
      </c>
      <c r="C15" s="43">
        <v>358.05</v>
      </c>
      <c r="D15" s="42">
        <v>1</v>
      </c>
      <c r="E15" s="42" t="s">
        <v>112</v>
      </c>
    </row>
    <row r="16" spans="1:5">
      <c r="A16" s="41">
        <v>14</v>
      </c>
      <c r="B16" s="128" t="s">
        <v>115</v>
      </c>
      <c r="C16" s="43">
        <v>361.6</v>
      </c>
      <c r="D16" s="42">
        <v>1</v>
      </c>
      <c r="E16" s="42" t="s">
        <v>112</v>
      </c>
    </row>
    <row r="17" spans="1:5">
      <c r="A17" s="41">
        <v>15</v>
      </c>
      <c r="B17" s="128" t="s">
        <v>111</v>
      </c>
      <c r="C17" s="43">
        <v>363.65</v>
      </c>
      <c r="D17" s="42">
        <v>1</v>
      </c>
      <c r="E17" s="42" t="s">
        <v>112</v>
      </c>
    </row>
    <row r="18" spans="1:5">
      <c r="A18" s="41">
        <v>16</v>
      </c>
      <c r="B18" s="128" t="s">
        <v>115</v>
      </c>
      <c r="C18" s="43">
        <v>365.45</v>
      </c>
      <c r="D18" s="42">
        <v>1</v>
      </c>
      <c r="E18" s="42" t="s">
        <v>112</v>
      </c>
    </row>
    <row r="19" spans="1:5">
      <c r="A19" s="41">
        <v>17</v>
      </c>
      <c r="B19" s="128" t="s">
        <v>111</v>
      </c>
      <c r="C19" s="43">
        <v>370.1</v>
      </c>
      <c r="D19" s="42">
        <v>1</v>
      </c>
      <c r="E19" s="42" t="s">
        <v>114</v>
      </c>
    </row>
    <row r="20" spans="1:5">
      <c r="A20" s="41">
        <v>18</v>
      </c>
      <c r="B20" s="128" t="s">
        <v>116</v>
      </c>
      <c r="C20" s="43">
        <v>370.7</v>
      </c>
      <c r="D20" s="42">
        <v>1</v>
      </c>
      <c r="E20" s="42" t="s">
        <v>114</v>
      </c>
    </row>
    <row r="21" spans="1:5">
      <c r="A21" s="41">
        <v>19</v>
      </c>
      <c r="B21" s="128" t="s">
        <v>115</v>
      </c>
      <c r="C21" s="43">
        <v>372.35</v>
      </c>
      <c r="D21" s="42">
        <v>1</v>
      </c>
      <c r="E21" s="42" t="s">
        <v>114</v>
      </c>
    </row>
    <row r="22" spans="1:5">
      <c r="A22" s="41">
        <v>20</v>
      </c>
      <c r="B22" s="128" t="s">
        <v>117</v>
      </c>
      <c r="C22" s="43">
        <v>377.35</v>
      </c>
      <c r="D22" s="42">
        <v>1</v>
      </c>
      <c r="E22" s="42" t="s">
        <v>114</v>
      </c>
    </row>
    <row r="23" spans="1:5">
      <c r="A23" s="41">
        <v>21</v>
      </c>
      <c r="B23" s="128" t="s">
        <v>116</v>
      </c>
      <c r="C23" s="43">
        <v>382.75</v>
      </c>
      <c r="D23" s="42">
        <v>1</v>
      </c>
      <c r="E23" s="42" t="s">
        <v>114</v>
      </c>
    </row>
    <row r="24" spans="1:5">
      <c r="A24" s="41">
        <v>22</v>
      </c>
      <c r="B24" s="128" t="s">
        <v>117</v>
      </c>
      <c r="C24" s="43">
        <v>383.65</v>
      </c>
      <c r="D24" s="42">
        <v>1</v>
      </c>
      <c r="E24" s="42" t="s">
        <v>114</v>
      </c>
    </row>
    <row r="25" spans="1:5">
      <c r="A25" s="41">
        <v>23</v>
      </c>
      <c r="B25" s="128" t="s">
        <v>117</v>
      </c>
      <c r="C25" s="43">
        <v>388.13</v>
      </c>
      <c r="D25" s="42">
        <v>1</v>
      </c>
      <c r="E25" s="42" t="s">
        <v>114</v>
      </c>
    </row>
    <row r="26" spans="1:5">
      <c r="A26" s="41">
        <v>24</v>
      </c>
      <c r="B26" s="128" t="s">
        <v>117</v>
      </c>
      <c r="C26" s="43">
        <v>392.47</v>
      </c>
      <c r="D26" s="42">
        <v>1</v>
      </c>
      <c r="E26" s="42" t="s">
        <v>114</v>
      </c>
    </row>
    <row r="27" spans="1:5">
      <c r="A27" s="41">
        <v>25</v>
      </c>
      <c r="B27" s="128" t="s">
        <v>117</v>
      </c>
      <c r="C27" s="43">
        <v>396.2</v>
      </c>
      <c r="D27" s="42">
        <v>1</v>
      </c>
      <c r="E27" s="42" t="s">
        <v>112</v>
      </c>
    </row>
    <row r="28" spans="1:5">
      <c r="A28" s="41">
        <v>26</v>
      </c>
      <c r="B28" s="128" t="s">
        <v>117</v>
      </c>
      <c r="C28" s="43">
        <v>396.2</v>
      </c>
      <c r="D28" s="42">
        <v>1</v>
      </c>
      <c r="E28" s="42" t="s">
        <v>112</v>
      </c>
    </row>
    <row r="29" spans="1:5">
      <c r="A29" s="41">
        <v>27</v>
      </c>
      <c r="B29" s="128" t="s">
        <v>117</v>
      </c>
      <c r="C29" s="44">
        <v>401.45</v>
      </c>
      <c r="D29" s="42">
        <v>1</v>
      </c>
      <c r="E29" s="42" t="s">
        <v>112</v>
      </c>
    </row>
    <row r="30" spans="1:5">
      <c r="A30" s="41">
        <v>28</v>
      </c>
      <c r="B30" s="128" t="s">
        <v>116</v>
      </c>
      <c r="C30" s="43">
        <v>403.4</v>
      </c>
      <c r="D30" s="42">
        <v>1</v>
      </c>
      <c r="E30" s="42" t="s">
        <v>114</v>
      </c>
    </row>
    <row r="31" spans="1:5">
      <c r="A31" s="41">
        <v>29</v>
      </c>
      <c r="B31" s="128" t="s">
        <v>117</v>
      </c>
      <c r="C31" s="44">
        <v>407.6</v>
      </c>
      <c r="D31" s="42">
        <v>2</v>
      </c>
      <c r="E31" s="42" t="s">
        <v>112</v>
      </c>
    </row>
    <row r="32" spans="1:5">
      <c r="A32" s="41">
        <v>30</v>
      </c>
      <c r="B32" s="128" t="s">
        <v>116</v>
      </c>
      <c r="C32" s="44">
        <v>413.9</v>
      </c>
      <c r="D32" s="42">
        <v>1</v>
      </c>
      <c r="E32" s="42" t="s">
        <v>114</v>
      </c>
    </row>
    <row r="33" spans="1:5">
      <c r="A33" s="41">
        <v>31</v>
      </c>
      <c r="B33" s="128" t="s">
        <v>117</v>
      </c>
      <c r="C33" s="43">
        <v>417.8</v>
      </c>
      <c r="D33" s="42">
        <v>2</v>
      </c>
      <c r="E33" s="42" t="s">
        <v>112</v>
      </c>
    </row>
    <row r="34" spans="1:5">
      <c r="A34" s="41">
        <v>32</v>
      </c>
      <c r="B34" s="128" t="s">
        <v>117</v>
      </c>
      <c r="C34" s="44">
        <v>418.75</v>
      </c>
      <c r="D34" s="42">
        <v>2</v>
      </c>
      <c r="E34" s="42" t="s">
        <v>112</v>
      </c>
    </row>
    <row r="35" spans="1:5" ht="47.15" customHeight="1">
      <c r="A35" s="442" t="s">
        <v>105</v>
      </c>
      <c r="B35" s="442"/>
      <c r="C35" s="442"/>
      <c r="D35" s="36">
        <f>SUM(D3:D34)</f>
        <v>35</v>
      </c>
      <c r="E35" s="37"/>
    </row>
  </sheetData>
  <mergeCells count="2">
    <mergeCell ref="A1:E1"/>
    <mergeCell ref="A35:C35"/>
  </mergeCells>
  <pageMargins left="0.70866141732283472" right="0.70866141732283472" top="0.74803149606299213" bottom="0.74803149606299213" header="0.31496062992125984" footer="0.31496062992125984"/>
  <pageSetup scale="9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FF338-4785-4511-A5C4-3CE7F6F58341}">
  <dimension ref="A1:H90"/>
  <sheetViews>
    <sheetView topLeftCell="A2" zoomScale="110" zoomScaleNormal="110" workbookViewId="0">
      <selection activeCell="K89" sqref="K89"/>
    </sheetView>
  </sheetViews>
  <sheetFormatPr defaultColWidth="9" defaultRowHeight="10.5"/>
  <cols>
    <col min="1" max="1" width="6.6328125" style="96" customWidth="1"/>
    <col min="2" max="2" width="8" style="96" customWidth="1"/>
    <col min="3" max="3" width="10.453125" style="96" customWidth="1"/>
    <col min="4" max="4" width="7.7265625" style="96" customWidth="1"/>
    <col min="5" max="6" width="10.453125" style="96" customWidth="1"/>
    <col min="7" max="7" width="10.7265625" style="96" customWidth="1"/>
    <col min="8" max="8" width="16.90625" style="96" customWidth="1"/>
    <col min="9" max="226" width="9" style="96"/>
    <col min="227" max="227" width="5.453125" style="96" customWidth="1"/>
    <col min="228" max="228" width="12.90625" style="96" customWidth="1"/>
    <col min="229" max="229" width="11.453125" style="96" customWidth="1"/>
    <col min="230" max="230" width="14.453125" style="96" customWidth="1"/>
    <col min="231" max="231" width="20.08984375" style="96" customWidth="1"/>
    <col min="232" max="232" width="7.08984375" style="96" customWidth="1"/>
    <col min="233" max="233" width="7.453125" style="96" customWidth="1"/>
    <col min="234" max="234" width="6.453125" style="96" customWidth="1"/>
    <col min="235" max="235" width="16.90625" style="96" customWidth="1"/>
    <col min="236" max="237" width="25.08984375" style="96" customWidth="1"/>
    <col min="238" max="240" width="16.08984375" style="96" customWidth="1"/>
    <col min="241" max="241" width="15.453125" style="96" customWidth="1"/>
    <col min="242" max="245" width="11" style="96" customWidth="1"/>
    <col min="246" max="246" width="21.08984375" style="96" customWidth="1"/>
    <col min="247" max="247" width="21.453125" style="96" customWidth="1"/>
    <col min="248" max="248" width="10.90625" style="96" customWidth="1"/>
    <col min="249" max="249" width="7.453125" style="96" customWidth="1"/>
    <col min="250" max="250" width="6.453125" style="96" customWidth="1"/>
    <col min="251" max="252" width="9" style="96"/>
    <col min="253" max="253" width="10" style="96" customWidth="1"/>
    <col min="254" max="256" width="11.90625" style="96" customWidth="1"/>
    <col min="257" max="257" width="9" style="96"/>
    <col min="258" max="258" width="8.08984375" style="96" customWidth="1"/>
    <col min="259" max="259" width="21.90625" style="96" customWidth="1"/>
    <col min="260" max="260" width="21.08984375" style="96" customWidth="1"/>
    <col min="261" max="261" width="9" style="96"/>
    <col min="262" max="262" width="21.90625" style="96" customWidth="1"/>
    <col min="263" max="263" width="21.08984375" style="96" customWidth="1"/>
    <col min="264" max="482" width="9" style="96"/>
    <col min="483" max="483" width="5.453125" style="96" customWidth="1"/>
    <col min="484" max="484" width="12.90625" style="96" customWidth="1"/>
    <col min="485" max="485" width="11.453125" style="96" customWidth="1"/>
    <col min="486" max="486" width="14.453125" style="96" customWidth="1"/>
    <col min="487" max="487" width="20.08984375" style="96" customWidth="1"/>
    <col min="488" max="488" width="7.08984375" style="96" customWidth="1"/>
    <col min="489" max="489" width="7.453125" style="96" customWidth="1"/>
    <col min="490" max="490" width="6.453125" style="96" customWidth="1"/>
    <col min="491" max="491" width="16.90625" style="96" customWidth="1"/>
    <col min="492" max="493" width="25.08984375" style="96" customWidth="1"/>
    <col min="494" max="496" width="16.08984375" style="96" customWidth="1"/>
    <col min="497" max="497" width="15.453125" style="96" customWidth="1"/>
    <col min="498" max="501" width="11" style="96" customWidth="1"/>
    <col min="502" max="502" width="21.08984375" style="96" customWidth="1"/>
    <col min="503" max="503" width="21.453125" style="96" customWidth="1"/>
    <col min="504" max="504" width="10.90625" style="96" customWidth="1"/>
    <col min="505" max="505" width="7.453125" style="96" customWidth="1"/>
    <col min="506" max="506" width="6.453125" style="96" customWidth="1"/>
    <col min="507" max="508" width="9" style="96"/>
    <col min="509" max="509" width="10" style="96" customWidth="1"/>
    <col min="510" max="512" width="11.90625" style="96" customWidth="1"/>
    <col min="513" max="513" width="9" style="96"/>
    <col min="514" max="514" width="8.08984375" style="96" customWidth="1"/>
    <col min="515" max="515" width="21.90625" style="96" customWidth="1"/>
    <col min="516" max="516" width="21.08984375" style="96" customWidth="1"/>
    <col min="517" max="517" width="9" style="96"/>
    <col min="518" max="518" width="21.90625" style="96" customWidth="1"/>
    <col min="519" max="519" width="21.08984375" style="96" customWidth="1"/>
    <col min="520" max="738" width="9" style="96"/>
    <col min="739" max="739" width="5.453125" style="96" customWidth="1"/>
    <col min="740" max="740" width="12.90625" style="96" customWidth="1"/>
    <col min="741" max="741" width="11.453125" style="96" customWidth="1"/>
    <col min="742" max="742" width="14.453125" style="96" customWidth="1"/>
    <col min="743" max="743" width="20.08984375" style="96" customWidth="1"/>
    <col min="744" max="744" width="7.08984375" style="96" customWidth="1"/>
    <col min="745" max="745" width="7.453125" style="96" customWidth="1"/>
    <col min="746" max="746" width="6.453125" style="96" customWidth="1"/>
    <col min="747" max="747" width="16.90625" style="96" customWidth="1"/>
    <col min="748" max="749" width="25.08984375" style="96" customWidth="1"/>
    <col min="750" max="752" width="16.08984375" style="96" customWidth="1"/>
    <col min="753" max="753" width="15.453125" style="96" customWidth="1"/>
    <col min="754" max="757" width="11" style="96" customWidth="1"/>
    <col min="758" max="758" width="21.08984375" style="96" customWidth="1"/>
    <col min="759" max="759" width="21.453125" style="96" customWidth="1"/>
    <col min="760" max="760" width="10.90625" style="96" customWidth="1"/>
    <col min="761" max="761" width="7.453125" style="96" customWidth="1"/>
    <col min="762" max="762" width="6.453125" style="96" customWidth="1"/>
    <col min="763" max="764" width="9" style="96"/>
    <col min="765" max="765" width="10" style="96" customWidth="1"/>
    <col min="766" max="768" width="11.90625" style="96" customWidth="1"/>
    <col min="769" max="769" width="9" style="96"/>
    <col min="770" max="770" width="8.08984375" style="96" customWidth="1"/>
    <col min="771" max="771" width="21.90625" style="96" customWidth="1"/>
    <col min="772" max="772" width="21.08984375" style="96" customWidth="1"/>
    <col min="773" max="773" width="9" style="96"/>
    <col min="774" max="774" width="21.90625" style="96" customWidth="1"/>
    <col min="775" max="775" width="21.08984375" style="96" customWidth="1"/>
    <col min="776" max="994" width="9" style="96"/>
    <col min="995" max="995" width="5.453125" style="96" customWidth="1"/>
    <col min="996" max="996" width="12.90625" style="96" customWidth="1"/>
    <col min="997" max="997" width="11.453125" style="96" customWidth="1"/>
    <col min="998" max="998" width="14.453125" style="96" customWidth="1"/>
    <col min="999" max="999" width="20.08984375" style="96" customWidth="1"/>
    <col min="1000" max="1000" width="7.08984375" style="96" customWidth="1"/>
    <col min="1001" max="1001" width="7.453125" style="96" customWidth="1"/>
    <col min="1002" max="1002" width="6.453125" style="96" customWidth="1"/>
    <col min="1003" max="1003" width="16.90625" style="96" customWidth="1"/>
    <col min="1004" max="1005" width="25.08984375" style="96" customWidth="1"/>
    <col min="1006" max="1008" width="16.08984375" style="96" customWidth="1"/>
    <col min="1009" max="1009" width="15.453125" style="96" customWidth="1"/>
    <col min="1010" max="1013" width="11" style="96" customWidth="1"/>
    <col min="1014" max="1014" width="21.08984375" style="96" customWidth="1"/>
    <col min="1015" max="1015" width="21.453125" style="96" customWidth="1"/>
    <col min="1016" max="1016" width="10.90625" style="96" customWidth="1"/>
    <col min="1017" max="1017" width="7.453125" style="96" customWidth="1"/>
    <col min="1018" max="1018" width="6.453125" style="96" customWidth="1"/>
    <col min="1019" max="1020" width="9" style="96"/>
    <col min="1021" max="1021" width="10" style="96" customWidth="1"/>
    <col min="1022" max="1024" width="11.90625" style="96" customWidth="1"/>
    <col min="1025" max="1025" width="9" style="96"/>
    <col min="1026" max="1026" width="8.08984375" style="96" customWidth="1"/>
    <col min="1027" max="1027" width="21.90625" style="96" customWidth="1"/>
    <col min="1028" max="1028" width="21.08984375" style="96" customWidth="1"/>
    <col min="1029" max="1029" width="9" style="96"/>
    <col min="1030" max="1030" width="21.90625" style="96" customWidth="1"/>
    <col min="1031" max="1031" width="21.08984375" style="96" customWidth="1"/>
    <col min="1032" max="1250" width="9" style="96"/>
    <col min="1251" max="1251" width="5.453125" style="96" customWidth="1"/>
    <col min="1252" max="1252" width="12.90625" style="96" customWidth="1"/>
    <col min="1253" max="1253" width="11.453125" style="96" customWidth="1"/>
    <col min="1254" max="1254" width="14.453125" style="96" customWidth="1"/>
    <col min="1255" max="1255" width="20.08984375" style="96" customWidth="1"/>
    <col min="1256" max="1256" width="7.08984375" style="96" customWidth="1"/>
    <col min="1257" max="1257" width="7.453125" style="96" customWidth="1"/>
    <col min="1258" max="1258" width="6.453125" style="96" customWidth="1"/>
    <col min="1259" max="1259" width="16.90625" style="96" customWidth="1"/>
    <col min="1260" max="1261" width="25.08984375" style="96" customWidth="1"/>
    <col min="1262" max="1264" width="16.08984375" style="96" customWidth="1"/>
    <col min="1265" max="1265" width="15.453125" style="96" customWidth="1"/>
    <col min="1266" max="1269" width="11" style="96" customWidth="1"/>
    <col min="1270" max="1270" width="21.08984375" style="96" customWidth="1"/>
    <col min="1271" max="1271" width="21.453125" style="96" customWidth="1"/>
    <col min="1272" max="1272" width="10.90625" style="96" customWidth="1"/>
    <col min="1273" max="1273" width="7.453125" style="96" customWidth="1"/>
    <col min="1274" max="1274" width="6.453125" style="96" customWidth="1"/>
    <col min="1275" max="1276" width="9" style="96"/>
    <col min="1277" max="1277" width="10" style="96" customWidth="1"/>
    <col min="1278" max="1280" width="11.90625" style="96" customWidth="1"/>
    <col min="1281" max="1281" width="9" style="96"/>
    <col min="1282" max="1282" width="8.08984375" style="96" customWidth="1"/>
    <col min="1283" max="1283" width="21.90625" style="96" customWidth="1"/>
    <col min="1284" max="1284" width="21.08984375" style="96" customWidth="1"/>
    <col min="1285" max="1285" width="9" style="96"/>
    <col min="1286" max="1286" width="21.90625" style="96" customWidth="1"/>
    <col min="1287" max="1287" width="21.08984375" style="96" customWidth="1"/>
    <col min="1288" max="1506" width="9" style="96"/>
    <col min="1507" max="1507" width="5.453125" style="96" customWidth="1"/>
    <col min="1508" max="1508" width="12.90625" style="96" customWidth="1"/>
    <col min="1509" max="1509" width="11.453125" style="96" customWidth="1"/>
    <col min="1510" max="1510" width="14.453125" style="96" customWidth="1"/>
    <col min="1511" max="1511" width="20.08984375" style="96" customWidth="1"/>
    <col min="1512" max="1512" width="7.08984375" style="96" customWidth="1"/>
    <col min="1513" max="1513" width="7.453125" style="96" customWidth="1"/>
    <col min="1514" max="1514" width="6.453125" style="96" customWidth="1"/>
    <col min="1515" max="1515" width="16.90625" style="96" customWidth="1"/>
    <col min="1516" max="1517" width="25.08984375" style="96" customWidth="1"/>
    <col min="1518" max="1520" width="16.08984375" style="96" customWidth="1"/>
    <col min="1521" max="1521" width="15.453125" style="96" customWidth="1"/>
    <col min="1522" max="1525" width="11" style="96" customWidth="1"/>
    <col min="1526" max="1526" width="21.08984375" style="96" customWidth="1"/>
    <col min="1527" max="1527" width="21.453125" style="96" customWidth="1"/>
    <col min="1528" max="1528" width="10.90625" style="96" customWidth="1"/>
    <col min="1529" max="1529" width="7.453125" style="96" customWidth="1"/>
    <col min="1530" max="1530" width="6.453125" style="96" customWidth="1"/>
    <col min="1531" max="1532" width="9" style="96"/>
    <col min="1533" max="1533" width="10" style="96" customWidth="1"/>
    <col min="1534" max="1536" width="11.90625" style="96" customWidth="1"/>
    <col min="1537" max="1537" width="9" style="96"/>
    <col min="1538" max="1538" width="8.08984375" style="96" customWidth="1"/>
    <col min="1539" max="1539" width="21.90625" style="96" customWidth="1"/>
    <col min="1540" max="1540" width="21.08984375" style="96" customWidth="1"/>
    <col min="1541" max="1541" width="9" style="96"/>
    <col min="1542" max="1542" width="21.90625" style="96" customWidth="1"/>
    <col min="1543" max="1543" width="21.08984375" style="96" customWidth="1"/>
    <col min="1544" max="1762" width="9" style="96"/>
    <col min="1763" max="1763" width="5.453125" style="96" customWidth="1"/>
    <col min="1764" max="1764" width="12.90625" style="96" customWidth="1"/>
    <col min="1765" max="1765" width="11.453125" style="96" customWidth="1"/>
    <col min="1766" max="1766" width="14.453125" style="96" customWidth="1"/>
    <col min="1767" max="1767" width="20.08984375" style="96" customWidth="1"/>
    <col min="1768" max="1768" width="7.08984375" style="96" customWidth="1"/>
    <col min="1769" max="1769" width="7.453125" style="96" customWidth="1"/>
    <col min="1770" max="1770" width="6.453125" style="96" customWidth="1"/>
    <col min="1771" max="1771" width="16.90625" style="96" customWidth="1"/>
    <col min="1772" max="1773" width="25.08984375" style="96" customWidth="1"/>
    <col min="1774" max="1776" width="16.08984375" style="96" customWidth="1"/>
    <col min="1777" max="1777" width="15.453125" style="96" customWidth="1"/>
    <col min="1778" max="1781" width="11" style="96" customWidth="1"/>
    <col min="1782" max="1782" width="21.08984375" style="96" customWidth="1"/>
    <col min="1783" max="1783" width="21.453125" style="96" customWidth="1"/>
    <col min="1784" max="1784" width="10.90625" style="96" customWidth="1"/>
    <col min="1785" max="1785" width="7.453125" style="96" customWidth="1"/>
    <col min="1786" max="1786" width="6.453125" style="96" customWidth="1"/>
    <col min="1787" max="1788" width="9" style="96"/>
    <col min="1789" max="1789" width="10" style="96" customWidth="1"/>
    <col min="1790" max="1792" width="11.90625" style="96" customWidth="1"/>
    <col min="1793" max="1793" width="9" style="96"/>
    <col min="1794" max="1794" width="8.08984375" style="96" customWidth="1"/>
    <col min="1795" max="1795" width="21.90625" style="96" customWidth="1"/>
    <col min="1796" max="1796" width="21.08984375" style="96" customWidth="1"/>
    <col min="1797" max="1797" width="9" style="96"/>
    <col min="1798" max="1798" width="21.90625" style="96" customWidth="1"/>
    <col min="1799" max="1799" width="21.08984375" style="96" customWidth="1"/>
    <col min="1800" max="2018" width="9" style="96"/>
    <col min="2019" max="2019" width="5.453125" style="96" customWidth="1"/>
    <col min="2020" max="2020" width="12.90625" style="96" customWidth="1"/>
    <col min="2021" max="2021" width="11.453125" style="96" customWidth="1"/>
    <col min="2022" max="2022" width="14.453125" style="96" customWidth="1"/>
    <col min="2023" max="2023" width="20.08984375" style="96" customWidth="1"/>
    <col min="2024" max="2024" width="7.08984375" style="96" customWidth="1"/>
    <col min="2025" max="2025" width="7.453125" style="96" customWidth="1"/>
    <col min="2026" max="2026" width="6.453125" style="96" customWidth="1"/>
    <col min="2027" max="2027" width="16.90625" style="96" customWidth="1"/>
    <col min="2028" max="2029" width="25.08984375" style="96" customWidth="1"/>
    <col min="2030" max="2032" width="16.08984375" style="96" customWidth="1"/>
    <col min="2033" max="2033" width="15.453125" style="96" customWidth="1"/>
    <col min="2034" max="2037" width="11" style="96" customWidth="1"/>
    <col min="2038" max="2038" width="21.08984375" style="96" customWidth="1"/>
    <col min="2039" max="2039" width="21.453125" style="96" customWidth="1"/>
    <col min="2040" max="2040" width="10.90625" style="96" customWidth="1"/>
    <col min="2041" max="2041" width="7.453125" style="96" customWidth="1"/>
    <col min="2042" max="2042" width="6.453125" style="96" customWidth="1"/>
    <col min="2043" max="2044" width="9" style="96"/>
    <col min="2045" max="2045" width="10" style="96" customWidth="1"/>
    <col min="2046" max="2048" width="11.90625" style="96" customWidth="1"/>
    <col min="2049" max="2049" width="9" style="96"/>
    <col min="2050" max="2050" width="8.08984375" style="96" customWidth="1"/>
    <col min="2051" max="2051" width="21.90625" style="96" customWidth="1"/>
    <col min="2052" max="2052" width="21.08984375" style="96" customWidth="1"/>
    <col min="2053" max="2053" width="9" style="96"/>
    <col min="2054" max="2054" width="21.90625" style="96" customWidth="1"/>
    <col min="2055" max="2055" width="21.08984375" style="96" customWidth="1"/>
    <col min="2056" max="2274" width="9" style="96"/>
    <col min="2275" max="2275" width="5.453125" style="96" customWidth="1"/>
    <col min="2276" max="2276" width="12.90625" style="96" customWidth="1"/>
    <col min="2277" max="2277" width="11.453125" style="96" customWidth="1"/>
    <col min="2278" max="2278" width="14.453125" style="96" customWidth="1"/>
    <col min="2279" max="2279" width="20.08984375" style="96" customWidth="1"/>
    <col min="2280" max="2280" width="7.08984375" style="96" customWidth="1"/>
    <col min="2281" max="2281" width="7.453125" style="96" customWidth="1"/>
    <col min="2282" max="2282" width="6.453125" style="96" customWidth="1"/>
    <col min="2283" max="2283" width="16.90625" style="96" customWidth="1"/>
    <col min="2284" max="2285" width="25.08984375" style="96" customWidth="1"/>
    <col min="2286" max="2288" width="16.08984375" style="96" customWidth="1"/>
    <col min="2289" max="2289" width="15.453125" style="96" customWidth="1"/>
    <col min="2290" max="2293" width="11" style="96" customWidth="1"/>
    <col min="2294" max="2294" width="21.08984375" style="96" customWidth="1"/>
    <col min="2295" max="2295" width="21.453125" style="96" customWidth="1"/>
    <col min="2296" max="2296" width="10.90625" style="96" customWidth="1"/>
    <col min="2297" max="2297" width="7.453125" style="96" customWidth="1"/>
    <col min="2298" max="2298" width="6.453125" style="96" customWidth="1"/>
    <col min="2299" max="2300" width="9" style="96"/>
    <col min="2301" max="2301" width="10" style="96" customWidth="1"/>
    <col min="2302" max="2304" width="11.90625" style="96" customWidth="1"/>
    <col min="2305" max="2305" width="9" style="96"/>
    <col min="2306" max="2306" width="8.08984375" style="96" customWidth="1"/>
    <col min="2307" max="2307" width="21.90625" style="96" customWidth="1"/>
    <col min="2308" max="2308" width="21.08984375" style="96" customWidth="1"/>
    <col min="2309" max="2309" width="9" style="96"/>
    <col min="2310" max="2310" width="21.90625" style="96" customWidth="1"/>
    <col min="2311" max="2311" width="21.08984375" style="96" customWidth="1"/>
    <col min="2312" max="2530" width="9" style="96"/>
    <col min="2531" max="2531" width="5.453125" style="96" customWidth="1"/>
    <col min="2532" max="2532" width="12.90625" style="96" customWidth="1"/>
    <col min="2533" max="2533" width="11.453125" style="96" customWidth="1"/>
    <col min="2534" max="2534" width="14.453125" style="96" customWidth="1"/>
    <col min="2535" max="2535" width="20.08984375" style="96" customWidth="1"/>
    <col min="2536" max="2536" width="7.08984375" style="96" customWidth="1"/>
    <col min="2537" max="2537" width="7.453125" style="96" customWidth="1"/>
    <col min="2538" max="2538" width="6.453125" style="96" customWidth="1"/>
    <col min="2539" max="2539" width="16.90625" style="96" customWidth="1"/>
    <col min="2540" max="2541" width="25.08984375" style="96" customWidth="1"/>
    <col min="2542" max="2544" width="16.08984375" style="96" customWidth="1"/>
    <col min="2545" max="2545" width="15.453125" style="96" customWidth="1"/>
    <col min="2546" max="2549" width="11" style="96" customWidth="1"/>
    <col min="2550" max="2550" width="21.08984375" style="96" customWidth="1"/>
    <col min="2551" max="2551" width="21.453125" style="96" customWidth="1"/>
    <col min="2552" max="2552" width="10.90625" style="96" customWidth="1"/>
    <col min="2553" max="2553" width="7.453125" style="96" customWidth="1"/>
    <col min="2554" max="2554" width="6.453125" style="96" customWidth="1"/>
    <col min="2555" max="2556" width="9" style="96"/>
    <col min="2557" max="2557" width="10" style="96" customWidth="1"/>
    <col min="2558" max="2560" width="11.90625" style="96" customWidth="1"/>
    <col min="2561" max="2561" width="9" style="96"/>
    <col min="2562" max="2562" width="8.08984375" style="96" customWidth="1"/>
    <col min="2563" max="2563" width="21.90625" style="96" customWidth="1"/>
    <col min="2564" max="2564" width="21.08984375" style="96" customWidth="1"/>
    <col min="2565" max="2565" width="9" style="96"/>
    <col min="2566" max="2566" width="21.90625" style="96" customWidth="1"/>
    <col min="2567" max="2567" width="21.08984375" style="96" customWidth="1"/>
    <col min="2568" max="2786" width="9" style="96"/>
    <col min="2787" max="2787" width="5.453125" style="96" customWidth="1"/>
    <col min="2788" max="2788" width="12.90625" style="96" customWidth="1"/>
    <col min="2789" max="2789" width="11.453125" style="96" customWidth="1"/>
    <col min="2790" max="2790" width="14.453125" style="96" customWidth="1"/>
    <col min="2791" max="2791" width="20.08984375" style="96" customWidth="1"/>
    <col min="2792" max="2792" width="7.08984375" style="96" customWidth="1"/>
    <col min="2793" max="2793" width="7.453125" style="96" customWidth="1"/>
    <col min="2794" max="2794" width="6.453125" style="96" customWidth="1"/>
    <col min="2795" max="2795" width="16.90625" style="96" customWidth="1"/>
    <col min="2796" max="2797" width="25.08984375" style="96" customWidth="1"/>
    <col min="2798" max="2800" width="16.08984375" style="96" customWidth="1"/>
    <col min="2801" max="2801" width="15.453125" style="96" customWidth="1"/>
    <col min="2802" max="2805" width="11" style="96" customWidth="1"/>
    <col min="2806" max="2806" width="21.08984375" style="96" customWidth="1"/>
    <col min="2807" max="2807" width="21.453125" style="96" customWidth="1"/>
    <col min="2808" max="2808" width="10.90625" style="96" customWidth="1"/>
    <col min="2809" max="2809" width="7.453125" style="96" customWidth="1"/>
    <col min="2810" max="2810" width="6.453125" style="96" customWidth="1"/>
    <col min="2811" max="2812" width="9" style="96"/>
    <col min="2813" max="2813" width="10" style="96" customWidth="1"/>
    <col min="2814" max="2816" width="11.90625" style="96" customWidth="1"/>
    <col min="2817" max="2817" width="9" style="96"/>
    <col min="2818" max="2818" width="8.08984375" style="96" customWidth="1"/>
    <col min="2819" max="2819" width="21.90625" style="96" customWidth="1"/>
    <col min="2820" max="2820" width="21.08984375" style="96" customWidth="1"/>
    <col min="2821" max="2821" width="9" style="96"/>
    <col min="2822" max="2822" width="21.90625" style="96" customWidth="1"/>
    <col min="2823" max="2823" width="21.08984375" style="96" customWidth="1"/>
    <col min="2824" max="3042" width="9" style="96"/>
    <col min="3043" max="3043" width="5.453125" style="96" customWidth="1"/>
    <col min="3044" max="3044" width="12.90625" style="96" customWidth="1"/>
    <col min="3045" max="3045" width="11.453125" style="96" customWidth="1"/>
    <col min="3046" max="3046" width="14.453125" style="96" customWidth="1"/>
    <col min="3047" max="3047" width="20.08984375" style="96" customWidth="1"/>
    <col min="3048" max="3048" width="7.08984375" style="96" customWidth="1"/>
    <col min="3049" max="3049" width="7.453125" style="96" customWidth="1"/>
    <col min="3050" max="3050" width="6.453125" style="96" customWidth="1"/>
    <col min="3051" max="3051" width="16.90625" style="96" customWidth="1"/>
    <col min="3052" max="3053" width="25.08984375" style="96" customWidth="1"/>
    <col min="3054" max="3056" width="16.08984375" style="96" customWidth="1"/>
    <col min="3057" max="3057" width="15.453125" style="96" customWidth="1"/>
    <col min="3058" max="3061" width="11" style="96" customWidth="1"/>
    <col min="3062" max="3062" width="21.08984375" style="96" customWidth="1"/>
    <col min="3063" max="3063" width="21.453125" style="96" customWidth="1"/>
    <col min="3064" max="3064" width="10.90625" style="96" customWidth="1"/>
    <col min="3065" max="3065" width="7.453125" style="96" customWidth="1"/>
    <col min="3066" max="3066" width="6.453125" style="96" customWidth="1"/>
    <col min="3067" max="3068" width="9" style="96"/>
    <col min="3069" max="3069" width="10" style="96" customWidth="1"/>
    <col min="3070" max="3072" width="11.90625" style="96" customWidth="1"/>
    <col min="3073" max="3073" width="9" style="96"/>
    <col min="3074" max="3074" width="8.08984375" style="96" customWidth="1"/>
    <col min="3075" max="3075" width="21.90625" style="96" customWidth="1"/>
    <col min="3076" max="3076" width="21.08984375" style="96" customWidth="1"/>
    <col min="3077" max="3077" width="9" style="96"/>
    <col min="3078" max="3078" width="21.90625" style="96" customWidth="1"/>
    <col min="3079" max="3079" width="21.08984375" style="96" customWidth="1"/>
    <col min="3080" max="3298" width="9" style="96"/>
    <col min="3299" max="3299" width="5.453125" style="96" customWidth="1"/>
    <col min="3300" max="3300" width="12.90625" style="96" customWidth="1"/>
    <col min="3301" max="3301" width="11.453125" style="96" customWidth="1"/>
    <col min="3302" max="3302" width="14.453125" style="96" customWidth="1"/>
    <col min="3303" max="3303" width="20.08984375" style="96" customWidth="1"/>
    <col min="3304" max="3304" width="7.08984375" style="96" customWidth="1"/>
    <col min="3305" max="3305" width="7.453125" style="96" customWidth="1"/>
    <col min="3306" max="3306" width="6.453125" style="96" customWidth="1"/>
    <col min="3307" max="3307" width="16.90625" style="96" customWidth="1"/>
    <col min="3308" max="3309" width="25.08984375" style="96" customWidth="1"/>
    <col min="3310" max="3312" width="16.08984375" style="96" customWidth="1"/>
    <col min="3313" max="3313" width="15.453125" style="96" customWidth="1"/>
    <col min="3314" max="3317" width="11" style="96" customWidth="1"/>
    <col min="3318" max="3318" width="21.08984375" style="96" customWidth="1"/>
    <col min="3319" max="3319" width="21.453125" style="96" customWidth="1"/>
    <col min="3320" max="3320" width="10.90625" style="96" customWidth="1"/>
    <col min="3321" max="3321" width="7.453125" style="96" customWidth="1"/>
    <col min="3322" max="3322" width="6.453125" style="96" customWidth="1"/>
    <col min="3323" max="3324" width="9" style="96"/>
    <col min="3325" max="3325" width="10" style="96" customWidth="1"/>
    <col min="3326" max="3328" width="11.90625" style="96" customWidth="1"/>
    <col min="3329" max="3329" width="9" style="96"/>
    <col min="3330" max="3330" width="8.08984375" style="96" customWidth="1"/>
    <col min="3331" max="3331" width="21.90625" style="96" customWidth="1"/>
    <col min="3332" max="3332" width="21.08984375" style="96" customWidth="1"/>
    <col min="3333" max="3333" width="9" style="96"/>
    <col min="3334" max="3334" width="21.90625" style="96" customWidth="1"/>
    <col min="3335" max="3335" width="21.08984375" style="96" customWidth="1"/>
    <col min="3336" max="3554" width="9" style="96"/>
    <col min="3555" max="3555" width="5.453125" style="96" customWidth="1"/>
    <col min="3556" max="3556" width="12.90625" style="96" customWidth="1"/>
    <col min="3557" max="3557" width="11.453125" style="96" customWidth="1"/>
    <col min="3558" max="3558" width="14.453125" style="96" customWidth="1"/>
    <col min="3559" max="3559" width="20.08984375" style="96" customWidth="1"/>
    <col min="3560" max="3560" width="7.08984375" style="96" customWidth="1"/>
    <col min="3561" max="3561" width="7.453125" style="96" customWidth="1"/>
    <col min="3562" max="3562" width="6.453125" style="96" customWidth="1"/>
    <col min="3563" max="3563" width="16.90625" style="96" customWidth="1"/>
    <col min="3564" max="3565" width="25.08984375" style="96" customWidth="1"/>
    <col min="3566" max="3568" width="16.08984375" style="96" customWidth="1"/>
    <col min="3569" max="3569" width="15.453125" style="96" customWidth="1"/>
    <col min="3570" max="3573" width="11" style="96" customWidth="1"/>
    <col min="3574" max="3574" width="21.08984375" style="96" customWidth="1"/>
    <col min="3575" max="3575" width="21.453125" style="96" customWidth="1"/>
    <col min="3576" max="3576" width="10.90625" style="96" customWidth="1"/>
    <col min="3577" max="3577" width="7.453125" style="96" customWidth="1"/>
    <col min="3578" max="3578" width="6.453125" style="96" customWidth="1"/>
    <col min="3579" max="3580" width="9" style="96"/>
    <col min="3581" max="3581" width="10" style="96" customWidth="1"/>
    <col min="3582" max="3584" width="11.90625" style="96" customWidth="1"/>
    <col min="3585" max="3585" width="9" style="96"/>
    <col min="3586" max="3586" width="8.08984375" style="96" customWidth="1"/>
    <col min="3587" max="3587" width="21.90625" style="96" customWidth="1"/>
    <col min="3588" max="3588" width="21.08984375" style="96" customWidth="1"/>
    <col min="3589" max="3589" width="9" style="96"/>
    <col min="3590" max="3590" width="21.90625" style="96" customWidth="1"/>
    <col min="3591" max="3591" width="21.08984375" style="96" customWidth="1"/>
    <col min="3592" max="3810" width="9" style="96"/>
    <col min="3811" max="3811" width="5.453125" style="96" customWidth="1"/>
    <col min="3812" max="3812" width="12.90625" style="96" customWidth="1"/>
    <col min="3813" max="3813" width="11.453125" style="96" customWidth="1"/>
    <col min="3814" max="3814" width="14.453125" style="96" customWidth="1"/>
    <col min="3815" max="3815" width="20.08984375" style="96" customWidth="1"/>
    <col min="3816" max="3816" width="7.08984375" style="96" customWidth="1"/>
    <col min="3817" max="3817" width="7.453125" style="96" customWidth="1"/>
    <col min="3818" max="3818" width="6.453125" style="96" customWidth="1"/>
    <col min="3819" max="3819" width="16.90625" style="96" customWidth="1"/>
    <col min="3820" max="3821" width="25.08984375" style="96" customWidth="1"/>
    <col min="3822" max="3824" width="16.08984375" style="96" customWidth="1"/>
    <col min="3825" max="3825" width="15.453125" style="96" customWidth="1"/>
    <col min="3826" max="3829" width="11" style="96" customWidth="1"/>
    <col min="3830" max="3830" width="21.08984375" style="96" customWidth="1"/>
    <col min="3831" max="3831" width="21.453125" style="96" customWidth="1"/>
    <col min="3832" max="3832" width="10.90625" style="96" customWidth="1"/>
    <col min="3833" max="3833" width="7.453125" style="96" customWidth="1"/>
    <col min="3834" max="3834" width="6.453125" style="96" customWidth="1"/>
    <col min="3835" max="3836" width="9" style="96"/>
    <col min="3837" max="3837" width="10" style="96" customWidth="1"/>
    <col min="3838" max="3840" width="11.90625" style="96" customWidth="1"/>
    <col min="3841" max="3841" width="9" style="96"/>
    <col min="3842" max="3842" width="8.08984375" style="96" customWidth="1"/>
    <col min="3843" max="3843" width="21.90625" style="96" customWidth="1"/>
    <col min="3844" max="3844" width="21.08984375" style="96" customWidth="1"/>
    <col min="3845" max="3845" width="9" style="96"/>
    <col min="3846" max="3846" width="21.90625" style="96" customWidth="1"/>
    <col min="3847" max="3847" width="21.08984375" style="96" customWidth="1"/>
    <col min="3848" max="4066" width="9" style="96"/>
    <col min="4067" max="4067" width="5.453125" style="96" customWidth="1"/>
    <col min="4068" max="4068" width="12.90625" style="96" customWidth="1"/>
    <col min="4069" max="4069" width="11.453125" style="96" customWidth="1"/>
    <col min="4070" max="4070" width="14.453125" style="96" customWidth="1"/>
    <col min="4071" max="4071" width="20.08984375" style="96" customWidth="1"/>
    <col min="4072" max="4072" width="7.08984375" style="96" customWidth="1"/>
    <col min="4073" max="4073" width="7.453125" style="96" customWidth="1"/>
    <col min="4074" max="4074" width="6.453125" style="96" customWidth="1"/>
    <col min="4075" max="4075" width="16.90625" style="96" customWidth="1"/>
    <col min="4076" max="4077" width="25.08984375" style="96" customWidth="1"/>
    <col min="4078" max="4080" width="16.08984375" style="96" customWidth="1"/>
    <col min="4081" max="4081" width="15.453125" style="96" customWidth="1"/>
    <col min="4082" max="4085" width="11" style="96" customWidth="1"/>
    <col min="4086" max="4086" width="21.08984375" style="96" customWidth="1"/>
    <col min="4087" max="4087" width="21.453125" style="96" customWidth="1"/>
    <col min="4088" max="4088" width="10.90625" style="96" customWidth="1"/>
    <col min="4089" max="4089" width="7.453125" style="96" customWidth="1"/>
    <col min="4090" max="4090" width="6.453125" style="96" customWidth="1"/>
    <col min="4091" max="4092" width="9" style="96"/>
    <col min="4093" max="4093" width="10" style="96" customWidth="1"/>
    <col min="4094" max="4096" width="11.90625" style="96" customWidth="1"/>
    <col min="4097" max="4097" width="9" style="96"/>
    <col min="4098" max="4098" width="8.08984375" style="96" customWidth="1"/>
    <col min="4099" max="4099" width="21.90625" style="96" customWidth="1"/>
    <col min="4100" max="4100" width="21.08984375" style="96" customWidth="1"/>
    <col min="4101" max="4101" width="9" style="96"/>
    <col min="4102" max="4102" width="21.90625" style="96" customWidth="1"/>
    <col min="4103" max="4103" width="21.08984375" style="96" customWidth="1"/>
    <col min="4104" max="4322" width="9" style="96"/>
    <col min="4323" max="4323" width="5.453125" style="96" customWidth="1"/>
    <col min="4324" max="4324" width="12.90625" style="96" customWidth="1"/>
    <col min="4325" max="4325" width="11.453125" style="96" customWidth="1"/>
    <col min="4326" max="4326" width="14.453125" style="96" customWidth="1"/>
    <col min="4327" max="4327" width="20.08984375" style="96" customWidth="1"/>
    <col min="4328" max="4328" width="7.08984375" style="96" customWidth="1"/>
    <col min="4329" max="4329" width="7.453125" style="96" customWidth="1"/>
    <col min="4330" max="4330" width="6.453125" style="96" customWidth="1"/>
    <col min="4331" max="4331" width="16.90625" style="96" customWidth="1"/>
    <col min="4332" max="4333" width="25.08984375" style="96" customWidth="1"/>
    <col min="4334" max="4336" width="16.08984375" style="96" customWidth="1"/>
    <col min="4337" max="4337" width="15.453125" style="96" customWidth="1"/>
    <col min="4338" max="4341" width="11" style="96" customWidth="1"/>
    <col min="4342" max="4342" width="21.08984375" style="96" customWidth="1"/>
    <col min="4343" max="4343" width="21.453125" style="96" customWidth="1"/>
    <col min="4344" max="4344" width="10.90625" style="96" customWidth="1"/>
    <col min="4345" max="4345" width="7.453125" style="96" customWidth="1"/>
    <col min="4346" max="4346" width="6.453125" style="96" customWidth="1"/>
    <col min="4347" max="4348" width="9" style="96"/>
    <col min="4349" max="4349" width="10" style="96" customWidth="1"/>
    <col min="4350" max="4352" width="11.90625" style="96" customWidth="1"/>
    <col min="4353" max="4353" width="9" style="96"/>
    <col min="4354" max="4354" width="8.08984375" style="96" customWidth="1"/>
    <col min="4355" max="4355" width="21.90625" style="96" customWidth="1"/>
    <col min="4356" max="4356" width="21.08984375" style="96" customWidth="1"/>
    <col min="4357" max="4357" width="9" style="96"/>
    <col min="4358" max="4358" width="21.90625" style="96" customWidth="1"/>
    <col min="4359" max="4359" width="21.08984375" style="96" customWidth="1"/>
    <col min="4360" max="4578" width="9" style="96"/>
    <col min="4579" max="4579" width="5.453125" style="96" customWidth="1"/>
    <col min="4580" max="4580" width="12.90625" style="96" customWidth="1"/>
    <col min="4581" max="4581" width="11.453125" style="96" customWidth="1"/>
    <col min="4582" max="4582" width="14.453125" style="96" customWidth="1"/>
    <col min="4583" max="4583" width="20.08984375" style="96" customWidth="1"/>
    <col min="4584" max="4584" width="7.08984375" style="96" customWidth="1"/>
    <col min="4585" max="4585" width="7.453125" style="96" customWidth="1"/>
    <col min="4586" max="4586" width="6.453125" style="96" customWidth="1"/>
    <col min="4587" max="4587" width="16.90625" style="96" customWidth="1"/>
    <col min="4588" max="4589" width="25.08984375" style="96" customWidth="1"/>
    <col min="4590" max="4592" width="16.08984375" style="96" customWidth="1"/>
    <col min="4593" max="4593" width="15.453125" style="96" customWidth="1"/>
    <col min="4594" max="4597" width="11" style="96" customWidth="1"/>
    <col min="4598" max="4598" width="21.08984375" style="96" customWidth="1"/>
    <col min="4599" max="4599" width="21.453125" style="96" customWidth="1"/>
    <col min="4600" max="4600" width="10.90625" style="96" customWidth="1"/>
    <col min="4601" max="4601" width="7.453125" style="96" customWidth="1"/>
    <col min="4602" max="4602" width="6.453125" style="96" customWidth="1"/>
    <col min="4603" max="4604" width="9" style="96"/>
    <col min="4605" max="4605" width="10" style="96" customWidth="1"/>
    <col min="4606" max="4608" width="11.90625" style="96" customWidth="1"/>
    <col min="4609" max="4609" width="9" style="96"/>
    <col min="4610" max="4610" width="8.08984375" style="96" customWidth="1"/>
    <col min="4611" max="4611" width="21.90625" style="96" customWidth="1"/>
    <col min="4612" max="4612" width="21.08984375" style="96" customWidth="1"/>
    <col min="4613" max="4613" width="9" style="96"/>
    <col min="4614" max="4614" width="21.90625" style="96" customWidth="1"/>
    <col min="4615" max="4615" width="21.08984375" style="96" customWidth="1"/>
    <col min="4616" max="4834" width="9" style="96"/>
    <col min="4835" max="4835" width="5.453125" style="96" customWidth="1"/>
    <col min="4836" max="4836" width="12.90625" style="96" customWidth="1"/>
    <col min="4837" max="4837" width="11.453125" style="96" customWidth="1"/>
    <col min="4838" max="4838" width="14.453125" style="96" customWidth="1"/>
    <col min="4839" max="4839" width="20.08984375" style="96" customWidth="1"/>
    <col min="4840" max="4840" width="7.08984375" style="96" customWidth="1"/>
    <col min="4841" max="4841" width="7.453125" style="96" customWidth="1"/>
    <col min="4842" max="4842" width="6.453125" style="96" customWidth="1"/>
    <col min="4843" max="4843" width="16.90625" style="96" customWidth="1"/>
    <col min="4844" max="4845" width="25.08984375" style="96" customWidth="1"/>
    <col min="4846" max="4848" width="16.08984375" style="96" customWidth="1"/>
    <col min="4849" max="4849" width="15.453125" style="96" customWidth="1"/>
    <col min="4850" max="4853" width="11" style="96" customWidth="1"/>
    <col min="4854" max="4854" width="21.08984375" style="96" customWidth="1"/>
    <col min="4855" max="4855" width="21.453125" style="96" customWidth="1"/>
    <col min="4856" max="4856" width="10.90625" style="96" customWidth="1"/>
    <col min="4857" max="4857" width="7.453125" style="96" customWidth="1"/>
    <col min="4858" max="4858" width="6.453125" style="96" customWidth="1"/>
    <col min="4859" max="4860" width="9" style="96"/>
    <col min="4861" max="4861" width="10" style="96" customWidth="1"/>
    <col min="4862" max="4864" width="11.90625" style="96" customWidth="1"/>
    <col min="4865" max="4865" width="9" style="96"/>
    <col min="4866" max="4866" width="8.08984375" style="96" customWidth="1"/>
    <col min="4867" max="4867" width="21.90625" style="96" customWidth="1"/>
    <col min="4868" max="4868" width="21.08984375" style="96" customWidth="1"/>
    <col min="4869" max="4869" width="9" style="96"/>
    <col min="4870" max="4870" width="21.90625" style="96" customWidth="1"/>
    <col min="4871" max="4871" width="21.08984375" style="96" customWidth="1"/>
    <col min="4872" max="5090" width="9" style="96"/>
    <col min="5091" max="5091" width="5.453125" style="96" customWidth="1"/>
    <col min="5092" max="5092" width="12.90625" style="96" customWidth="1"/>
    <col min="5093" max="5093" width="11.453125" style="96" customWidth="1"/>
    <col min="5094" max="5094" width="14.453125" style="96" customWidth="1"/>
    <col min="5095" max="5095" width="20.08984375" style="96" customWidth="1"/>
    <col min="5096" max="5096" width="7.08984375" style="96" customWidth="1"/>
    <col min="5097" max="5097" width="7.453125" style="96" customWidth="1"/>
    <col min="5098" max="5098" width="6.453125" style="96" customWidth="1"/>
    <col min="5099" max="5099" width="16.90625" style="96" customWidth="1"/>
    <col min="5100" max="5101" width="25.08984375" style="96" customWidth="1"/>
    <col min="5102" max="5104" width="16.08984375" style="96" customWidth="1"/>
    <col min="5105" max="5105" width="15.453125" style="96" customWidth="1"/>
    <col min="5106" max="5109" width="11" style="96" customWidth="1"/>
    <col min="5110" max="5110" width="21.08984375" style="96" customWidth="1"/>
    <col min="5111" max="5111" width="21.453125" style="96" customWidth="1"/>
    <col min="5112" max="5112" width="10.90625" style="96" customWidth="1"/>
    <col min="5113" max="5113" width="7.453125" style="96" customWidth="1"/>
    <col min="5114" max="5114" width="6.453125" style="96" customWidth="1"/>
    <col min="5115" max="5116" width="9" style="96"/>
    <col min="5117" max="5117" width="10" style="96" customWidth="1"/>
    <col min="5118" max="5120" width="11.90625" style="96" customWidth="1"/>
    <col min="5121" max="5121" width="9" style="96"/>
    <col min="5122" max="5122" width="8.08984375" style="96" customWidth="1"/>
    <col min="5123" max="5123" width="21.90625" style="96" customWidth="1"/>
    <col min="5124" max="5124" width="21.08984375" style="96" customWidth="1"/>
    <col min="5125" max="5125" width="9" style="96"/>
    <col min="5126" max="5126" width="21.90625" style="96" customWidth="1"/>
    <col min="5127" max="5127" width="21.08984375" style="96" customWidth="1"/>
    <col min="5128" max="5346" width="9" style="96"/>
    <col min="5347" max="5347" width="5.453125" style="96" customWidth="1"/>
    <col min="5348" max="5348" width="12.90625" style="96" customWidth="1"/>
    <col min="5349" max="5349" width="11.453125" style="96" customWidth="1"/>
    <col min="5350" max="5350" width="14.453125" style="96" customWidth="1"/>
    <col min="5351" max="5351" width="20.08984375" style="96" customWidth="1"/>
    <col min="5352" max="5352" width="7.08984375" style="96" customWidth="1"/>
    <col min="5353" max="5353" width="7.453125" style="96" customWidth="1"/>
    <col min="5354" max="5354" width="6.453125" style="96" customWidth="1"/>
    <col min="5355" max="5355" width="16.90625" style="96" customWidth="1"/>
    <col min="5356" max="5357" width="25.08984375" style="96" customWidth="1"/>
    <col min="5358" max="5360" width="16.08984375" style="96" customWidth="1"/>
    <col min="5361" max="5361" width="15.453125" style="96" customWidth="1"/>
    <col min="5362" max="5365" width="11" style="96" customWidth="1"/>
    <col min="5366" max="5366" width="21.08984375" style="96" customWidth="1"/>
    <col min="5367" max="5367" width="21.453125" style="96" customWidth="1"/>
    <col min="5368" max="5368" width="10.90625" style="96" customWidth="1"/>
    <col min="5369" max="5369" width="7.453125" style="96" customWidth="1"/>
    <col min="5370" max="5370" width="6.453125" style="96" customWidth="1"/>
    <col min="5371" max="5372" width="9" style="96"/>
    <col min="5373" max="5373" width="10" style="96" customWidth="1"/>
    <col min="5374" max="5376" width="11.90625" style="96" customWidth="1"/>
    <col min="5377" max="5377" width="9" style="96"/>
    <col min="5378" max="5378" width="8.08984375" style="96" customWidth="1"/>
    <col min="5379" max="5379" width="21.90625" style="96" customWidth="1"/>
    <col min="5380" max="5380" width="21.08984375" style="96" customWidth="1"/>
    <col min="5381" max="5381" width="9" style="96"/>
    <col min="5382" max="5382" width="21.90625" style="96" customWidth="1"/>
    <col min="5383" max="5383" width="21.08984375" style="96" customWidth="1"/>
    <col min="5384" max="5602" width="9" style="96"/>
    <col min="5603" max="5603" width="5.453125" style="96" customWidth="1"/>
    <col min="5604" max="5604" width="12.90625" style="96" customWidth="1"/>
    <col min="5605" max="5605" width="11.453125" style="96" customWidth="1"/>
    <col min="5606" max="5606" width="14.453125" style="96" customWidth="1"/>
    <col min="5607" max="5607" width="20.08984375" style="96" customWidth="1"/>
    <col min="5608" max="5608" width="7.08984375" style="96" customWidth="1"/>
    <col min="5609" max="5609" width="7.453125" style="96" customWidth="1"/>
    <col min="5610" max="5610" width="6.453125" style="96" customWidth="1"/>
    <col min="5611" max="5611" width="16.90625" style="96" customWidth="1"/>
    <col min="5612" max="5613" width="25.08984375" style="96" customWidth="1"/>
    <col min="5614" max="5616" width="16.08984375" style="96" customWidth="1"/>
    <col min="5617" max="5617" width="15.453125" style="96" customWidth="1"/>
    <col min="5618" max="5621" width="11" style="96" customWidth="1"/>
    <col min="5622" max="5622" width="21.08984375" style="96" customWidth="1"/>
    <col min="5623" max="5623" width="21.453125" style="96" customWidth="1"/>
    <col min="5624" max="5624" width="10.90625" style="96" customWidth="1"/>
    <col min="5625" max="5625" width="7.453125" style="96" customWidth="1"/>
    <col min="5626" max="5626" width="6.453125" style="96" customWidth="1"/>
    <col min="5627" max="5628" width="9" style="96"/>
    <col min="5629" max="5629" width="10" style="96" customWidth="1"/>
    <col min="5630" max="5632" width="11.90625" style="96" customWidth="1"/>
    <col min="5633" max="5633" width="9" style="96"/>
    <col min="5634" max="5634" width="8.08984375" style="96" customWidth="1"/>
    <col min="5635" max="5635" width="21.90625" style="96" customWidth="1"/>
    <col min="5636" max="5636" width="21.08984375" style="96" customWidth="1"/>
    <col min="5637" max="5637" width="9" style="96"/>
    <col min="5638" max="5638" width="21.90625" style="96" customWidth="1"/>
    <col min="5639" max="5639" width="21.08984375" style="96" customWidth="1"/>
    <col min="5640" max="5858" width="9" style="96"/>
    <col min="5859" max="5859" width="5.453125" style="96" customWidth="1"/>
    <col min="5860" max="5860" width="12.90625" style="96" customWidth="1"/>
    <col min="5861" max="5861" width="11.453125" style="96" customWidth="1"/>
    <col min="5862" max="5862" width="14.453125" style="96" customWidth="1"/>
    <col min="5863" max="5863" width="20.08984375" style="96" customWidth="1"/>
    <col min="5864" max="5864" width="7.08984375" style="96" customWidth="1"/>
    <col min="5865" max="5865" width="7.453125" style="96" customWidth="1"/>
    <col min="5866" max="5866" width="6.453125" style="96" customWidth="1"/>
    <col min="5867" max="5867" width="16.90625" style="96" customWidth="1"/>
    <col min="5868" max="5869" width="25.08984375" style="96" customWidth="1"/>
    <col min="5870" max="5872" width="16.08984375" style="96" customWidth="1"/>
    <col min="5873" max="5873" width="15.453125" style="96" customWidth="1"/>
    <col min="5874" max="5877" width="11" style="96" customWidth="1"/>
    <col min="5878" max="5878" width="21.08984375" style="96" customWidth="1"/>
    <col min="5879" max="5879" width="21.453125" style="96" customWidth="1"/>
    <col min="5880" max="5880" width="10.90625" style="96" customWidth="1"/>
    <col min="5881" max="5881" width="7.453125" style="96" customWidth="1"/>
    <col min="5882" max="5882" width="6.453125" style="96" customWidth="1"/>
    <col min="5883" max="5884" width="9" style="96"/>
    <col min="5885" max="5885" width="10" style="96" customWidth="1"/>
    <col min="5886" max="5888" width="11.90625" style="96" customWidth="1"/>
    <col min="5889" max="5889" width="9" style="96"/>
    <col min="5890" max="5890" width="8.08984375" style="96" customWidth="1"/>
    <col min="5891" max="5891" width="21.90625" style="96" customWidth="1"/>
    <col min="5892" max="5892" width="21.08984375" style="96" customWidth="1"/>
    <col min="5893" max="5893" width="9" style="96"/>
    <col min="5894" max="5894" width="21.90625" style="96" customWidth="1"/>
    <col min="5895" max="5895" width="21.08984375" style="96" customWidth="1"/>
    <col min="5896" max="6114" width="9" style="96"/>
    <col min="6115" max="6115" width="5.453125" style="96" customWidth="1"/>
    <col min="6116" max="6116" width="12.90625" style="96" customWidth="1"/>
    <col min="6117" max="6117" width="11.453125" style="96" customWidth="1"/>
    <col min="6118" max="6118" width="14.453125" style="96" customWidth="1"/>
    <col min="6119" max="6119" width="20.08984375" style="96" customWidth="1"/>
    <col min="6120" max="6120" width="7.08984375" style="96" customWidth="1"/>
    <col min="6121" max="6121" width="7.453125" style="96" customWidth="1"/>
    <col min="6122" max="6122" width="6.453125" style="96" customWidth="1"/>
    <col min="6123" max="6123" width="16.90625" style="96" customWidth="1"/>
    <col min="6124" max="6125" width="25.08984375" style="96" customWidth="1"/>
    <col min="6126" max="6128" width="16.08984375" style="96" customWidth="1"/>
    <col min="6129" max="6129" width="15.453125" style="96" customWidth="1"/>
    <col min="6130" max="6133" width="11" style="96" customWidth="1"/>
    <col min="6134" max="6134" width="21.08984375" style="96" customWidth="1"/>
    <col min="6135" max="6135" width="21.453125" style="96" customWidth="1"/>
    <col min="6136" max="6136" width="10.90625" style="96" customWidth="1"/>
    <col min="6137" max="6137" width="7.453125" style="96" customWidth="1"/>
    <col min="6138" max="6138" width="6.453125" style="96" customWidth="1"/>
    <col min="6139" max="6140" width="9" style="96"/>
    <col min="6141" max="6141" width="10" style="96" customWidth="1"/>
    <col min="6142" max="6144" width="11.90625" style="96" customWidth="1"/>
    <col min="6145" max="6145" width="9" style="96"/>
    <col min="6146" max="6146" width="8.08984375" style="96" customWidth="1"/>
    <col min="6147" max="6147" width="21.90625" style="96" customWidth="1"/>
    <col min="6148" max="6148" width="21.08984375" style="96" customWidth="1"/>
    <col min="6149" max="6149" width="9" style="96"/>
    <col min="6150" max="6150" width="21.90625" style="96" customWidth="1"/>
    <col min="6151" max="6151" width="21.08984375" style="96" customWidth="1"/>
    <col min="6152" max="6370" width="9" style="96"/>
    <col min="6371" max="6371" width="5.453125" style="96" customWidth="1"/>
    <col min="6372" max="6372" width="12.90625" style="96" customWidth="1"/>
    <col min="6373" max="6373" width="11.453125" style="96" customWidth="1"/>
    <col min="6374" max="6374" width="14.453125" style="96" customWidth="1"/>
    <col min="6375" max="6375" width="20.08984375" style="96" customWidth="1"/>
    <col min="6376" max="6376" width="7.08984375" style="96" customWidth="1"/>
    <col min="6377" max="6377" width="7.453125" style="96" customWidth="1"/>
    <col min="6378" max="6378" width="6.453125" style="96" customWidth="1"/>
    <col min="6379" max="6379" width="16.90625" style="96" customWidth="1"/>
    <col min="6380" max="6381" width="25.08984375" style="96" customWidth="1"/>
    <col min="6382" max="6384" width="16.08984375" style="96" customWidth="1"/>
    <col min="6385" max="6385" width="15.453125" style="96" customWidth="1"/>
    <col min="6386" max="6389" width="11" style="96" customWidth="1"/>
    <col min="6390" max="6390" width="21.08984375" style="96" customWidth="1"/>
    <col min="6391" max="6391" width="21.453125" style="96" customWidth="1"/>
    <col min="6392" max="6392" width="10.90625" style="96" customWidth="1"/>
    <col min="6393" max="6393" width="7.453125" style="96" customWidth="1"/>
    <col min="6394" max="6394" width="6.453125" style="96" customWidth="1"/>
    <col min="6395" max="6396" width="9" style="96"/>
    <col min="6397" max="6397" width="10" style="96" customWidth="1"/>
    <col min="6398" max="6400" width="11.90625" style="96" customWidth="1"/>
    <col min="6401" max="6401" width="9" style="96"/>
    <col min="6402" max="6402" width="8.08984375" style="96" customWidth="1"/>
    <col min="6403" max="6403" width="21.90625" style="96" customWidth="1"/>
    <col min="6404" max="6404" width="21.08984375" style="96" customWidth="1"/>
    <col min="6405" max="6405" width="9" style="96"/>
    <col min="6406" max="6406" width="21.90625" style="96" customWidth="1"/>
    <col min="6407" max="6407" width="21.08984375" style="96" customWidth="1"/>
    <col min="6408" max="6626" width="9" style="96"/>
    <col min="6627" max="6627" width="5.453125" style="96" customWidth="1"/>
    <col min="6628" max="6628" width="12.90625" style="96" customWidth="1"/>
    <col min="6629" max="6629" width="11.453125" style="96" customWidth="1"/>
    <col min="6630" max="6630" width="14.453125" style="96" customWidth="1"/>
    <col min="6631" max="6631" width="20.08984375" style="96" customWidth="1"/>
    <col min="6632" max="6632" width="7.08984375" style="96" customWidth="1"/>
    <col min="6633" max="6633" width="7.453125" style="96" customWidth="1"/>
    <col min="6634" max="6634" width="6.453125" style="96" customWidth="1"/>
    <col min="6635" max="6635" width="16.90625" style="96" customWidth="1"/>
    <col min="6636" max="6637" width="25.08984375" style="96" customWidth="1"/>
    <col min="6638" max="6640" width="16.08984375" style="96" customWidth="1"/>
    <col min="6641" max="6641" width="15.453125" style="96" customWidth="1"/>
    <col min="6642" max="6645" width="11" style="96" customWidth="1"/>
    <col min="6646" max="6646" width="21.08984375" style="96" customWidth="1"/>
    <col min="6647" max="6647" width="21.453125" style="96" customWidth="1"/>
    <col min="6648" max="6648" width="10.90625" style="96" customWidth="1"/>
    <col min="6649" max="6649" width="7.453125" style="96" customWidth="1"/>
    <col min="6650" max="6650" width="6.453125" style="96" customWidth="1"/>
    <col min="6651" max="6652" width="9" style="96"/>
    <col min="6653" max="6653" width="10" style="96" customWidth="1"/>
    <col min="6654" max="6656" width="11.90625" style="96" customWidth="1"/>
    <col min="6657" max="6657" width="9" style="96"/>
    <col min="6658" max="6658" width="8.08984375" style="96" customWidth="1"/>
    <col min="6659" max="6659" width="21.90625" style="96" customWidth="1"/>
    <col min="6660" max="6660" width="21.08984375" style="96" customWidth="1"/>
    <col min="6661" max="6661" width="9" style="96"/>
    <col min="6662" max="6662" width="21.90625" style="96" customWidth="1"/>
    <col min="6663" max="6663" width="21.08984375" style="96" customWidth="1"/>
    <col min="6664" max="6882" width="9" style="96"/>
    <col min="6883" max="6883" width="5.453125" style="96" customWidth="1"/>
    <col min="6884" max="6884" width="12.90625" style="96" customWidth="1"/>
    <col min="6885" max="6885" width="11.453125" style="96" customWidth="1"/>
    <col min="6886" max="6886" width="14.453125" style="96" customWidth="1"/>
    <col min="6887" max="6887" width="20.08984375" style="96" customWidth="1"/>
    <col min="6888" max="6888" width="7.08984375" style="96" customWidth="1"/>
    <col min="6889" max="6889" width="7.453125" style="96" customWidth="1"/>
    <col min="6890" max="6890" width="6.453125" style="96" customWidth="1"/>
    <col min="6891" max="6891" width="16.90625" style="96" customWidth="1"/>
    <col min="6892" max="6893" width="25.08984375" style="96" customWidth="1"/>
    <col min="6894" max="6896" width="16.08984375" style="96" customWidth="1"/>
    <col min="6897" max="6897" width="15.453125" style="96" customWidth="1"/>
    <col min="6898" max="6901" width="11" style="96" customWidth="1"/>
    <col min="6902" max="6902" width="21.08984375" style="96" customWidth="1"/>
    <col min="6903" max="6903" width="21.453125" style="96" customWidth="1"/>
    <col min="6904" max="6904" width="10.90625" style="96" customWidth="1"/>
    <col min="6905" max="6905" width="7.453125" style="96" customWidth="1"/>
    <col min="6906" max="6906" width="6.453125" style="96" customWidth="1"/>
    <col min="6907" max="6908" width="9" style="96"/>
    <col min="6909" max="6909" width="10" style="96" customWidth="1"/>
    <col min="6910" max="6912" width="11.90625" style="96" customWidth="1"/>
    <col min="6913" max="6913" width="9" style="96"/>
    <col min="6914" max="6914" width="8.08984375" style="96" customWidth="1"/>
    <col min="6915" max="6915" width="21.90625" style="96" customWidth="1"/>
    <col min="6916" max="6916" width="21.08984375" style="96" customWidth="1"/>
    <col min="6917" max="6917" width="9" style="96"/>
    <col min="6918" max="6918" width="21.90625" style="96" customWidth="1"/>
    <col min="6919" max="6919" width="21.08984375" style="96" customWidth="1"/>
    <col min="6920" max="7138" width="9" style="96"/>
    <col min="7139" max="7139" width="5.453125" style="96" customWidth="1"/>
    <col min="7140" max="7140" width="12.90625" style="96" customWidth="1"/>
    <col min="7141" max="7141" width="11.453125" style="96" customWidth="1"/>
    <col min="7142" max="7142" width="14.453125" style="96" customWidth="1"/>
    <col min="7143" max="7143" width="20.08984375" style="96" customWidth="1"/>
    <col min="7144" max="7144" width="7.08984375" style="96" customWidth="1"/>
    <col min="7145" max="7145" width="7.453125" style="96" customWidth="1"/>
    <col min="7146" max="7146" width="6.453125" style="96" customWidth="1"/>
    <col min="7147" max="7147" width="16.90625" style="96" customWidth="1"/>
    <col min="7148" max="7149" width="25.08984375" style="96" customWidth="1"/>
    <col min="7150" max="7152" width="16.08984375" style="96" customWidth="1"/>
    <col min="7153" max="7153" width="15.453125" style="96" customWidth="1"/>
    <col min="7154" max="7157" width="11" style="96" customWidth="1"/>
    <col min="7158" max="7158" width="21.08984375" style="96" customWidth="1"/>
    <col min="7159" max="7159" width="21.453125" style="96" customWidth="1"/>
    <col min="7160" max="7160" width="10.90625" style="96" customWidth="1"/>
    <col min="7161" max="7161" width="7.453125" style="96" customWidth="1"/>
    <col min="7162" max="7162" width="6.453125" style="96" customWidth="1"/>
    <col min="7163" max="7164" width="9" style="96"/>
    <col min="7165" max="7165" width="10" style="96" customWidth="1"/>
    <col min="7166" max="7168" width="11.90625" style="96" customWidth="1"/>
    <col min="7169" max="7169" width="9" style="96"/>
    <col min="7170" max="7170" width="8.08984375" style="96" customWidth="1"/>
    <col min="7171" max="7171" width="21.90625" style="96" customWidth="1"/>
    <col min="7172" max="7172" width="21.08984375" style="96" customWidth="1"/>
    <col min="7173" max="7173" width="9" style="96"/>
    <col min="7174" max="7174" width="21.90625" style="96" customWidth="1"/>
    <col min="7175" max="7175" width="21.08984375" style="96" customWidth="1"/>
    <col min="7176" max="7394" width="9" style="96"/>
    <col min="7395" max="7395" width="5.453125" style="96" customWidth="1"/>
    <col min="7396" max="7396" width="12.90625" style="96" customWidth="1"/>
    <col min="7397" max="7397" width="11.453125" style="96" customWidth="1"/>
    <col min="7398" max="7398" width="14.453125" style="96" customWidth="1"/>
    <col min="7399" max="7399" width="20.08984375" style="96" customWidth="1"/>
    <col min="7400" max="7400" width="7.08984375" style="96" customWidth="1"/>
    <col min="7401" max="7401" width="7.453125" style="96" customWidth="1"/>
    <col min="7402" max="7402" width="6.453125" style="96" customWidth="1"/>
    <col min="7403" max="7403" width="16.90625" style="96" customWidth="1"/>
    <col min="7404" max="7405" width="25.08984375" style="96" customWidth="1"/>
    <col min="7406" max="7408" width="16.08984375" style="96" customWidth="1"/>
    <col min="7409" max="7409" width="15.453125" style="96" customWidth="1"/>
    <col min="7410" max="7413" width="11" style="96" customWidth="1"/>
    <col min="7414" max="7414" width="21.08984375" style="96" customWidth="1"/>
    <col min="7415" max="7415" width="21.453125" style="96" customWidth="1"/>
    <col min="7416" max="7416" width="10.90625" style="96" customWidth="1"/>
    <col min="7417" max="7417" width="7.453125" style="96" customWidth="1"/>
    <col min="7418" max="7418" width="6.453125" style="96" customWidth="1"/>
    <col min="7419" max="7420" width="9" style="96"/>
    <col min="7421" max="7421" width="10" style="96" customWidth="1"/>
    <col min="7422" max="7424" width="11.90625" style="96" customWidth="1"/>
    <col min="7425" max="7425" width="9" style="96"/>
    <col min="7426" max="7426" width="8.08984375" style="96" customWidth="1"/>
    <col min="7427" max="7427" width="21.90625" style="96" customWidth="1"/>
    <col min="7428" max="7428" width="21.08984375" style="96" customWidth="1"/>
    <col min="7429" max="7429" width="9" style="96"/>
    <col min="7430" max="7430" width="21.90625" style="96" customWidth="1"/>
    <col min="7431" max="7431" width="21.08984375" style="96" customWidth="1"/>
    <col min="7432" max="7650" width="9" style="96"/>
    <col min="7651" max="7651" width="5.453125" style="96" customWidth="1"/>
    <col min="7652" max="7652" width="12.90625" style="96" customWidth="1"/>
    <col min="7653" max="7653" width="11.453125" style="96" customWidth="1"/>
    <col min="7654" max="7654" width="14.453125" style="96" customWidth="1"/>
    <col min="7655" max="7655" width="20.08984375" style="96" customWidth="1"/>
    <col min="7656" max="7656" width="7.08984375" style="96" customWidth="1"/>
    <col min="7657" max="7657" width="7.453125" style="96" customWidth="1"/>
    <col min="7658" max="7658" width="6.453125" style="96" customWidth="1"/>
    <col min="7659" max="7659" width="16.90625" style="96" customWidth="1"/>
    <col min="7660" max="7661" width="25.08984375" style="96" customWidth="1"/>
    <col min="7662" max="7664" width="16.08984375" style="96" customWidth="1"/>
    <col min="7665" max="7665" width="15.453125" style="96" customWidth="1"/>
    <col min="7666" max="7669" width="11" style="96" customWidth="1"/>
    <col min="7670" max="7670" width="21.08984375" style="96" customWidth="1"/>
    <col min="7671" max="7671" width="21.453125" style="96" customWidth="1"/>
    <col min="7672" max="7672" width="10.90625" style="96" customWidth="1"/>
    <col min="7673" max="7673" width="7.453125" style="96" customWidth="1"/>
    <col min="7674" max="7674" width="6.453125" style="96" customWidth="1"/>
    <col min="7675" max="7676" width="9" style="96"/>
    <col min="7677" max="7677" width="10" style="96" customWidth="1"/>
    <col min="7678" max="7680" width="11.90625" style="96" customWidth="1"/>
    <col min="7681" max="7681" width="9" style="96"/>
    <col min="7682" max="7682" width="8.08984375" style="96" customWidth="1"/>
    <col min="7683" max="7683" width="21.90625" style="96" customWidth="1"/>
    <col min="7684" max="7684" width="21.08984375" style="96" customWidth="1"/>
    <col min="7685" max="7685" width="9" style="96"/>
    <col min="7686" max="7686" width="21.90625" style="96" customWidth="1"/>
    <col min="7687" max="7687" width="21.08984375" style="96" customWidth="1"/>
    <col min="7688" max="7906" width="9" style="96"/>
    <col min="7907" max="7907" width="5.453125" style="96" customWidth="1"/>
    <col min="7908" max="7908" width="12.90625" style="96" customWidth="1"/>
    <col min="7909" max="7909" width="11.453125" style="96" customWidth="1"/>
    <col min="7910" max="7910" width="14.453125" style="96" customWidth="1"/>
    <col min="7911" max="7911" width="20.08984375" style="96" customWidth="1"/>
    <col min="7912" max="7912" width="7.08984375" style="96" customWidth="1"/>
    <col min="7913" max="7913" width="7.453125" style="96" customWidth="1"/>
    <col min="7914" max="7914" width="6.453125" style="96" customWidth="1"/>
    <col min="7915" max="7915" width="16.90625" style="96" customWidth="1"/>
    <col min="7916" max="7917" width="25.08984375" style="96" customWidth="1"/>
    <col min="7918" max="7920" width="16.08984375" style="96" customWidth="1"/>
    <col min="7921" max="7921" width="15.453125" style="96" customWidth="1"/>
    <col min="7922" max="7925" width="11" style="96" customWidth="1"/>
    <col min="7926" max="7926" width="21.08984375" style="96" customWidth="1"/>
    <col min="7927" max="7927" width="21.453125" style="96" customWidth="1"/>
    <col min="7928" max="7928" width="10.90625" style="96" customWidth="1"/>
    <col min="7929" max="7929" width="7.453125" style="96" customWidth="1"/>
    <col min="7930" max="7930" width="6.453125" style="96" customWidth="1"/>
    <col min="7931" max="7932" width="9" style="96"/>
    <col min="7933" max="7933" width="10" style="96" customWidth="1"/>
    <col min="7934" max="7936" width="11.90625" style="96" customWidth="1"/>
    <col min="7937" max="7937" width="9" style="96"/>
    <col min="7938" max="7938" width="8.08984375" style="96" customWidth="1"/>
    <col min="7939" max="7939" width="21.90625" style="96" customWidth="1"/>
    <col min="7940" max="7940" width="21.08984375" style="96" customWidth="1"/>
    <col min="7941" max="7941" width="9" style="96"/>
    <col min="7942" max="7942" width="21.90625" style="96" customWidth="1"/>
    <col min="7943" max="7943" width="21.08984375" style="96" customWidth="1"/>
    <col min="7944" max="8162" width="9" style="96"/>
    <col min="8163" max="8163" width="5.453125" style="96" customWidth="1"/>
    <col min="8164" max="8164" width="12.90625" style="96" customWidth="1"/>
    <col min="8165" max="8165" width="11.453125" style="96" customWidth="1"/>
    <col min="8166" max="8166" width="14.453125" style="96" customWidth="1"/>
    <col min="8167" max="8167" width="20.08984375" style="96" customWidth="1"/>
    <col min="8168" max="8168" width="7.08984375" style="96" customWidth="1"/>
    <col min="8169" max="8169" width="7.453125" style="96" customWidth="1"/>
    <col min="8170" max="8170" width="6.453125" style="96" customWidth="1"/>
    <col min="8171" max="8171" width="16.90625" style="96" customWidth="1"/>
    <col min="8172" max="8173" width="25.08984375" style="96" customWidth="1"/>
    <col min="8174" max="8176" width="16.08984375" style="96" customWidth="1"/>
    <col min="8177" max="8177" width="15.453125" style="96" customWidth="1"/>
    <col min="8178" max="8181" width="11" style="96" customWidth="1"/>
    <col min="8182" max="8182" width="21.08984375" style="96" customWidth="1"/>
    <col min="8183" max="8183" width="21.453125" style="96" customWidth="1"/>
    <col min="8184" max="8184" width="10.90625" style="96" customWidth="1"/>
    <col min="8185" max="8185" width="7.453125" style="96" customWidth="1"/>
    <col min="8186" max="8186" width="6.453125" style="96" customWidth="1"/>
    <col min="8187" max="8188" width="9" style="96"/>
    <col min="8189" max="8189" width="10" style="96" customWidth="1"/>
    <col min="8190" max="8192" width="11.90625" style="96" customWidth="1"/>
    <col min="8193" max="8193" width="9" style="96"/>
    <col min="8194" max="8194" width="8.08984375" style="96" customWidth="1"/>
    <col min="8195" max="8195" width="21.90625" style="96" customWidth="1"/>
    <col min="8196" max="8196" width="21.08984375" style="96" customWidth="1"/>
    <col min="8197" max="8197" width="9" style="96"/>
    <col min="8198" max="8198" width="21.90625" style="96" customWidth="1"/>
    <col min="8199" max="8199" width="21.08984375" style="96" customWidth="1"/>
    <col min="8200" max="8418" width="9" style="96"/>
    <col min="8419" max="8419" width="5.453125" style="96" customWidth="1"/>
    <col min="8420" max="8420" width="12.90625" style="96" customWidth="1"/>
    <col min="8421" max="8421" width="11.453125" style="96" customWidth="1"/>
    <col min="8422" max="8422" width="14.453125" style="96" customWidth="1"/>
    <col min="8423" max="8423" width="20.08984375" style="96" customWidth="1"/>
    <col min="8424" max="8424" width="7.08984375" style="96" customWidth="1"/>
    <col min="8425" max="8425" width="7.453125" style="96" customWidth="1"/>
    <col min="8426" max="8426" width="6.453125" style="96" customWidth="1"/>
    <col min="8427" max="8427" width="16.90625" style="96" customWidth="1"/>
    <col min="8428" max="8429" width="25.08984375" style="96" customWidth="1"/>
    <col min="8430" max="8432" width="16.08984375" style="96" customWidth="1"/>
    <col min="8433" max="8433" width="15.453125" style="96" customWidth="1"/>
    <col min="8434" max="8437" width="11" style="96" customWidth="1"/>
    <col min="8438" max="8438" width="21.08984375" style="96" customWidth="1"/>
    <col min="8439" max="8439" width="21.453125" style="96" customWidth="1"/>
    <col min="8440" max="8440" width="10.90625" style="96" customWidth="1"/>
    <col min="8441" max="8441" width="7.453125" style="96" customWidth="1"/>
    <col min="8442" max="8442" width="6.453125" style="96" customWidth="1"/>
    <col min="8443" max="8444" width="9" style="96"/>
    <col min="8445" max="8445" width="10" style="96" customWidth="1"/>
    <col min="8446" max="8448" width="11.90625" style="96" customWidth="1"/>
    <col min="8449" max="8449" width="9" style="96"/>
    <col min="8450" max="8450" width="8.08984375" style="96" customWidth="1"/>
    <col min="8451" max="8451" width="21.90625" style="96" customWidth="1"/>
    <col min="8452" max="8452" width="21.08984375" style="96" customWidth="1"/>
    <col min="8453" max="8453" width="9" style="96"/>
    <col min="8454" max="8454" width="21.90625" style="96" customWidth="1"/>
    <col min="8455" max="8455" width="21.08984375" style="96" customWidth="1"/>
    <col min="8456" max="8674" width="9" style="96"/>
    <col min="8675" max="8675" width="5.453125" style="96" customWidth="1"/>
    <col min="8676" max="8676" width="12.90625" style="96" customWidth="1"/>
    <col min="8677" max="8677" width="11.453125" style="96" customWidth="1"/>
    <col min="8678" max="8678" width="14.453125" style="96" customWidth="1"/>
    <col min="8679" max="8679" width="20.08984375" style="96" customWidth="1"/>
    <col min="8680" max="8680" width="7.08984375" style="96" customWidth="1"/>
    <col min="8681" max="8681" width="7.453125" style="96" customWidth="1"/>
    <col min="8682" max="8682" width="6.453125" style="96" customWidth="1"/>
    <col min="8683" max="8683" width="16.90625" style="96" customWidth="1"/>
    <col min="8684" max="8685" width="25.08984375" style="96" customWidth="1"/>
    <col min="8686" max="8688" width="16.08984375" style="96" customWidth="1"/>
    <col min="8689" max="8689" width="15.453125" style="96" customWidth="1"/>
    <col min="8690" max="8693" width="11" style="96" customWidth="1"/>
    <col min="8694" max="8694" width="21.08984375" style="96" customWidth="1"/>
    <col min="8695" max="8695" width="21.453125" style="96" customWidth="1"/>
    <col min="8696" max="8696" width="10.90625" style="96" customWidth="1"/>
    <col min="8697" max="8697" width="7.453125" style="96" customWidth="1"/>
    <col min="8698" max="8698" width="6.453125" style="96" customWidth="1"/>
    <col min="8699" max="8700" width="9" style="96"/>
    <col min="8701" max="8701" width="10" style="96" customWidth="1"/>
    <col min="8702" max="8704" width="11.90625" style="96" customWidth="1"/>
    <col min="8705" max="8705" width="9" style="96"/>
    <col min="8706" max="8706" width="8.08984375" style="96" customWidth="1"/>
    <col min="8707" max="8707" width="21.90625" style="96" customWidth="1"/>
    <col min="8708" max="8708" width="21.08984375" style="96" customWidth="1"/>
    <col min="8709" max="8709" width="9" style="96"/>
    <col min="8710" max="8710" width="21.90625" style="96" customWidth="1"/>
    <col min="8711" max="8711" width="21.08984375" style="96" customWidth="1"/>
    <col min="8712" max="8930" width="9" style="96"/>
    <col min="8931" max="8931" width="5.453125" style="96" customWidth="1"/>
    <col min="8932" max="8932" width="12.90625" style="96" customWidth="1"/>
    <col min="8933" max="8933" width="11.453125" style="96" customWidth="1"/>
    <col min="8934" max="8934" width="14.453125" style="96" customWidth="1"/>
    <col min="8935" max="8935" width="20.08984375" style="96" customWidth="1"/>
    <col min="8936" max="8936" width="7.08984375" style="96" customWidth="1"/>
    <col min="8937" max="8937" width="7.453125" style="96" customWidth="1"/>
    <col min="8938" max="8938" width="6.453125" style="96" customWidth="1"/>
    <col min="8939" max="8939" width="16.90625" style="96" customWidth="1"/>
    <col min="8940" max="8941" width="25.08984375" style="96" customWidth="1"/>
    <col min="8942" max="8944" width="16.08984375" style="96" customWidth="1"/>
    <col min="8945" max="8945" width="15.453125" style="96" customWidth="1"/>
    <col min="8946" max="8949" width="11" style="96" customWidth="1"/>
    <col min="8950" max="8950" width="21.08984375" style="96" customWidth="1"/>
    <col min="8951" max="8951" width="21.453125" style="96" customWidth="1"/>
    <col min="8952" max="8952" width="10.90625" style="96" customWidth="1"/>
    <col min="8953" max="8953" width="7.453125" style="96" customWidth="1"/>
    <col min="8954" max="8954" width="6.453125" style="96" customWidth="1"/>
    <col min="8955" max="8956" width="9" style="96"/>
    <col min="8957" max="8957" width="10" style="96" customWidth="1"/>
    <col min="8958" max="8960" width="11.90625" style="96" customWidth="1"/>
    <col min="8961" max="8961" width="9" style="96"/>
    <col min="8962" max="8962" width="8.08984375" style="96" customWidth="1"/>
    <col min="8963" max="8963" width="21.90625" style="96" customWidth="1"/>
    <col min="8964" max="8964" width="21.08984375" style="96" customWidth="1"/>
    <col min="8965" max="8965" width="9" style="96"/>
    <col min="8966" max="8966" width="21.90625" style="96" customWidth="1"/>
    <col min="8967" max="8967" width="21.08984375" style="96" customWidth="1"/>
    <col min="8968" max="9186" width="9" style="96"/>
    <col min="9187" max="9187" width="5.453125" style="96" customWidth="1"/>
    <col min="9188" max="9188" width="12.90625" style="96" customWidth="1"/>
    <col min="9189" max="9189" width="11.453125" style="96" customWidth="1"/>
    <col min="9190" max="9190" width="14.453125" style="96" customWidth="1"/>
    <col min="9191" max="9191" width="20.08984375" style="96" customWidth="1"/>
    <col min="9192" max="9192" width="7.08984375" style="96" customWidth="1"/>
    <col min="9193" max="9193" width="7.453125" style="96" customWidth="1"/>
    <col min="9194" max="9194" width="6.453125" style="96" customWidth="1"/>
    <col min="9195" max="9195" width="16.90625" style="96" customWidth="1"/>
    <col min="9196" max="9197" width="25.08984375" style="96" customWidth="1"/>
    <col min="9198" max="9200" width="16.08984375" style="96" customWidth="1"/>
    <col min="9201" max="9201" width="15.453125" style="96" customWidth="1"/>
    <col min="9202" max="9205" width="11" style="96" customWidth="1"/>
    <col min="9206" max="9206" width="21.08984375" style="96" customWidth="1"/>
    <col min="9207" max="9207" width="21.453125" style="96" customWidth="1"/>
    <col min="9208" max="9208" width="10.90625" style="96" customWidth="1"/>
    <col min="9209" max="9209" width="7.453125" style="96" customWidth="1"/>
    <col min="9210" max="9210" width="6.453125" style="96" customWidth="1"/>
    <col min="9211" max="9212" width="9" style="96"/>
    <col min="9213" max="9213" width="10" style="96" customWidth="1"/>
    <col min="9214" max="9216" width="11.90625" style="96" customWidth="1"/>
    <col min="9217" max="9217" width="9" style="96"/>
    <col min="9218" max="9218" width="8.08984375" style="96" customWidth="1"/>
    <col min="9219" max="9219" width="21.90625" style="96" customWidth="1"/>
    <col min="9220" max="9220" width="21.08984375" style="96" customWidth="1"/>
    <col min="9221" max="9221" width="9" style="96"/>
    <col min="9222" max="9222" width="21.90625" style="96" customWidth="1"/>
    <col min="9223" max="9223" width="21.08984375" style="96" customWidth="1"/>
    <col min="9224" max="9442" width="9" style="96"/>
    <col min="9443" max="9443" width="5.453125" style="96" customWidth="1"/>
    <col min="9444" max="9444" width="12.90625" style="96" customWidth="1"/>
    <col min="9445" max="9445" width="11.453125" style="96" customWidth="1"/>
    <col min="9446" max="9446" width="14.453125" style="96" customWidth="1"/>
    <col min="9447" max="9447" width="20.08984375" style="96" customWidth="1"/>
    <col min="9448" max="9448" width="7.08984375" style="96" customWidth="1"/>
    <col min="9449" max="9449" width="7.453125" style="96" customWidth="1"/>
    <col min="9450" max="9450" width="6.453125" style="96" customWidth="1"/>
    <col min="9451" max="9451" width="16.90625" style="96" customWidth="1"/>
    <col min="9452" max="9453" width="25.08984375" style="96" customWidth="1"/>
    <col min="9454" max="9456" width="16.08984375" style="96" customWidth="1"/>
    <col min="9457" max="9457" width="15.453125" style="96" customWidth="1"/>
    <col min="9458" max="9461" width="11" style="96" customWidth="1"/>
    <col min="9462" max="9462" width="21.08984375" style="96" customWidth="1"/>
    <col min="9463" max="9463" width="21.453125" style="96" customWidth="1"/>
    <col min="9464" max="9464" width="10.90625" style="96" customWidth="1"/>
    <col min="9465" max="9465" width="7.453125" style="96" customWidth="1"/>
    <col min="9466" max="9466" width="6.453125" style="96" customWidth="1"/>
    <col min="9467" max="9468" width="9" style="96"/>
    <col min="9469" max="9469" width="10" style="96" customWidth="1"/>
    <col min="9470" max="9472" width="11.90625" style="96" customWidth="1"/>
    <col min="9473" max="9473" width="9" style="96"/>
    <col min="9474" max="9474" width="8.08984375" style="96" customWidth="1"/>
    <col min="9475" max="9475" width="21.90625" style="96" customWidth="1"/>
    <col min="9476" max="9476" width="21.08984375" style="96" customWidth="1"/>
    <col min="9477" max="9477" width="9" style="96"/>
    <col min="9478" max="9478" width="21.90625" style="96" customWidth="1"/>
    <col min="9479" max="9479" width="21.08984375" style="96" customWidth="1"/>
    <col min="9480" max="9698" width="9" style="96"/>
    <col min="9699" max="9699" width="5.453125" style="96" customWidth="1"/>
    <col min="9700" max="9700" width="12.90625" style="96" customWidth="1"/>
    <col min="9701" max="9701" width="11.453125" style="96" customWidth="1"/>
    <col min="9702" max="9702" width="14.453125" style="96" customWidth="1"/>
    <col min="9703" max="9703" width="20.08984375" style="96" customWidth="1"/>
    <col min="9704" max="9704" width="7.08984375" style="96" customWidth="1"/>
    <col min="9705" max="9705" width="7.453125" style="96" customWidth="1"/>
    <col min="9706" max="9706" width="6.453125" style="96" customWidth="1"/>
    <col min="9707" max="9707" width="16.90625" style="96" customWidth="1"/>
    <col min="9708" max="9709" width="25.08984375" style="96" customWidth="1"/>
    <col min="9710" max="9712" width="16.08984375" style="96" customWidth="1"/>
    <col min="9713" max="9713" width="15.453125" style="96" customWidth="1"/>
    <col min="9714" max="9717" width="11" style="96" customWidth="1"/>
    <col min="9718" max="9718" width="21.08984375" style="96" customWidth="1"/>
    <col min="9719" max="9719" width="21.453125" style="96" customWidth="1"/>
    <col min="9720" max="9720" width="10.90625" style="96" customWidth="1"/>
    <col min="9721" max="9721" width="7.453125" style="96" customWidth="1"/>
    <col min="9722" max="9722" width="6.453125" style="96" customWidth="1"/>
    <col min="9723" max="9724" width="9" style="96"/>
    <col min="9725" max="9725" width="10" style="96" customWidth="1"/>
    <col min="9726" max="9728" width="11.90625" style="96" customWidth="1"/>
    <col min="9729" max="9729" width="9" style="96"/>
    <col min="9730" max="9730" width="8.08984375" style="96" customWidth="1"/>
    <col min="9731" max="9731" width="21.90625" style="96" customWidth="1"/>
    <col min="9732" max="9732" width="21.08984375" style="96" customWidth="1"/>
    <col min="9733" max="9733" width="9" style="96"/>
    <col min="9734" max="9734" width="21.90625" style="96" customWidth="1"/>
    <col min="9735" max="9735" width="21.08984375" style="96" customWidth="1"/>
    <col min="9736" max="9954" width="9" style="96"/>
    <col min="9955" max="9955" width="5.453125" style="96" customWidth="1"/>
    <col min="9956" max="9956" width="12.90625" style="96" customWidth="1"/>
    <col min="9957" max="9957" width="11.453125" style="96" customWidth="1"/>
    <col min="9958" max="9958" width="14.453125" style="96" customWidth="1"/>
    <col min="9959" max="9959" width="20.08984375" style="96" customWidth="1"/>
    <col min="9960" max="9960" width="7.08984375" style="96" customWidth="1"/>
    <col min="9961" max="9961" width="7.453125" style="96" customWidth="1"/>
    <col min="9962" max="9962" width="6.453125" style="96" customWidth="1"/>
    <col min="9963" max="9963" width="16.90625" style="96" customWidth="1"/>
    <col min="9964" max="9965" width="25.08984375" style="96" customWidth="1"/>
    <col min="9966" max="9968" width="16.08984375" style="96" customWidth="1"/>
    <col min="9969" max="9969" width="15.453125" style="96" customWidth="1"/>
    <col min="9970" max="9973" width="11" style="96" customWidth="1"/>
    <col min="9974" max="9974" width="21.08984375" style="96" customWidth="1"/>
    <col min="9975" max="9975" width="21.453125" style="96" customWidth="1"/>
    <col min="9976" max="9976" width="10.90625" style="96" customWidth="1"/>
    <col min="9977" max="9977" width="7.453125" style="96" customWidth="1"/>
    <col min="9978" max="9978" width="6.453125" style="96" customWidth="1"/>
    <col min="9979" max="9980" width="9" style="96"/>
    <col min="9981" max="9981" width="10" style="96" customWidth="1"/>
    <col min="9982" max="9984" width="11.90625" style="96" customWidth="1"/>
    <col min="9985" max="9985" width="9" style="96"/>
    <col min="9986" max="9986" width="8.08984375" style="96" customWidth="1"/>
    <col min="9987" max="9987" width="21.90625" style="96" customWidth="1"/>
    <col min="9988" max="9988" width="21.08984375" style="96" customWidth="1"/>
    <col min="9989" max="9989" width="9" style="96"/>
    <col min="9990" max="9990" width="21.90625" style="96" customWidth="1"/>
    <col min="9991" max="9991" width="21.08984375" style="96" customWidth="1"/>
    <col min="9992" max="10210" width="9" style="96"/>
    <col min="10211" max="10211" width="5.453125" style="96" customWidth="1"/>
    <col min="10212" max="10212" width="12.90625" style="96" customWidth="1"/>
    <col min="10213" max="10213" width="11.453125" style="96" customWidth="1"/>
    <col min="10214" max="10214" width="14.453125" style="96" customWidth="1"/>
    <col min="10215" max="10215" width="20.08984375" style="96" customWidth="1"/>
    <col min="10216" max="10216" width="7.08984375" style="96" customWidth="1"/>
    <col min="10217" max="10217" width="7.453125" style="96" customWidth="1"/>
    <col min="10218" max="10218" width="6.453125" style="96" customWidth="1"/>
    <col min="10219" max="10219" width="16.90625" style="96" customWidth="1"/>
    <col min="10220" max="10221" width="25.08984375" style="96" customWidth="1"/>
    <col min="10222" max="10224" width="16.08984375" style="96" customWidth="1"/>
    <col min="10225" max="10225" width="15.453125" style="96" customWidth="1"/>
    <col min="10226" max="10229" width="11" style="96" customWidth="1"/>
    <col min="10230" max="10230" width="21.08984375" style="96" customWidth="1"/>
    <col min="10231" max="10231" width="21.453125" style="96" customWidth="1"/>
    <col min="10232" max="10232" width="10.90625" style="96" customWidth="1"/>
    <col min="10233" max="10233" width="7.453125" style="96" customWidth="1"/>
    <col min="10234" max="10234" width="6.453125" style="96" customWidth="1"/>
    <col min="10235" max="10236" width="9" style="96"/>
    <col min="10237" max="10237" width="10" style="96" customWidth="1"/>
    <col min="10238" max="10240" width="11.90625" style="96" customWidth="1"/>
    <col min="10241" max="10241" width="9" style="96"/>
    <col min="10242" max="10242" width="8.08984375" style="96" customWidth="1"/>
    <col min="10243" max="10243" width="21.90625" style="96" customWidth="1"/>
    <col min="10244" max="10244" width="21.08984375" style="96" customWidth="1"/>
    <col min="10245" max="10245" width="9" style="96"/>
    <col min="10246" max="10246" width="21.90625" style="96" customWidth="1"/>
    <col min="10247" max="10247" width="21.08984375" style="96" customWidth="1"/>
    <col min="10248" max="10466" width="9" style="96"/>
    <col min="10467" max="10467" width="5.453125" style="96" customWidth="1"/>
    <col min="10468" max="10468" width="12.90625" style="96" customWidth="1"/>
    <col min="10469" max="10469" width="11.453125" style="96" customWidth="1"/>
    <col min="10470" max="10470" width="14.453125" style="96" customWidth="1"/>
    <col min="10471" max="10471" width="20.08984375" style="96" customWidth="1"/>
    <col min="10472" max="10472" width="7.08984375" style="96" customWidth="1"/>
    <col min="10473" max="10473" width="7.453125" style="96" customWidth="1"/>
    <col min="10474" max="10474" width="6.453125" style="96" customWidth="1"/>
    <col min="10475" max="10475" width="16.90625" style="96" customWidth="1"/>
    <col min="10476" max="10477" width="25.08984375" style="96" customWidth="1"/>
    <col min="10478" max="10480" width="16.08984375" style="96" customWidth="1"/>
    <col min="10481" max="10481" width="15.453125" style="96" customWidth="1"/>
    <col min="10482" max="10485" width="11" style="96" customWidth="1"/>
    <col min="10486" max="10486" width="21.08984375" style="96" customWidth="1"/>
    <col min="10487" max="10487" width="21.453125" style="96" customWidth="1"/>
    <col min="10488" max="10488" width="10.90625" style="96" customWidth="1"/>
    <col min="10489" max="10489" width="7.453125" style="96" customWidth="1"/>
    <col min="10490" max="10490" width="6.453125" style="96" customWidth="1"/>
    <col min="10491" max="10492" width="9" style="96"/>
    <col min="10493" max="10493" width="10" style="96" customWidth="1"/>
    <col min="10494" max="10496" width="11.90625" style="96" customWidth="1"/>
    <col min="10497" max="10497" width="9" style="96"/>
    <col min="10498" max="10498" width="8.08984375" style="96" customWidth="1"/>
    <col min="10499" max="10499" width="21.90625" style="96" customWidth="1"/>
    <col min="10500" max="10500" width="21.08984375" style="96" customWidth="1"/>
    <col min="10501" max="10501" width="9" style="96"/>
    <col min="10502" max="10502" width="21.90625" style="96" customWidth="1"/>
    <col min="10503" max="10503" width="21.08984375" style="96" customWidth="1"/>
    <col min="10504" max="10722" width="9" style="96"/>
    <col min="10723" max="10723" width="5.453125" style="96" customWidth="1"/>
    <col min="10724" max="10724" width="12.90625" style="96" customWidth="1"/>
    <col min="10725" max="10725" width="11.453125" style="96" customWidth="1"/>
    <col min="10726" max="10726" width="14.453125" style="96" customWidth="1"/>
    <col min="10727" max="10727" width="20.08984375" style="96" customWidth="1"/>
    <col min="10728" max="10728" width="7.08984375" style="96" customWidth="1"/>
    <col min="10729" max="10729" width="7.453125" style="96" customWidth="1"/>
    <col min="10730" max="10730" width="6.453125" style="96" customWidth="1"/>
    <col min="10731" max="10731" width="16.90625" style="96" customWidth="1"/>
    <col min="10732" max="10733" width="25.08984375" style="96" customWidth="1"/>
    <col min="10734" max="10736" width="16.08984375" style="96" customWidth="1"/>
    <col min="10737" max="10737" width="15.453125" style="96" customWidth="1"/>
    <col min="10738" max="10741" width="11" style="96" customWidth="1"/>
    <col min="10742" max="10742" width="21.08984375" style="96" customWidth="1"/>
    <col min="10743" max="10743" width="21.453125" style="96" customWidth="1"/>
    <col min="10744" max="10744" width="10.90625" style="96" customWidth="1"/>
    <col min="10745" max="10745" width="7.453125" style="96" customWidth="1"/>
    <col min="10746" max="10746" width="6.453125" style="96" customWidth="1"/>
    <col min="10747" max="10748" width="9" style="96"/>
    <col min="10749" max="10749" width="10" style="96" customWidth="1"/>
    <col min="10750" max="10752" width="11.90625" style="96" customWidth="1"/>
    <col min="10753" max="10753" width="9" style="96"/>
    <col min="10754" max="10754" width="8.08984375" style="96" customWidth="1"/>
    <col min="10755" max="10755" width="21.90625" style="96" customWidth="1"/>
    <col min="10756" max="10756" width="21.08984375" style="96" customWidth="1"/>
    <col min="10757" max="10757" width="9" style="96"/>
    <col min="10758" max="10758" width="21.90625" style="96" customWidth="1"/>
    <col min="10759" max="10759" width="21.08984375" style="96" customWidth="1"/>
    <col min="10760" max="10978" width="9" style="96"/>
    <col min="10979" max="10979" width="5.453125" style="96" customWidth="1"/>
    <col min="10980" max="10980" width="12.90625" style="96" customWidth="1"/>
    <col min="10981" max="10981" width="11.453125" style="96" customWidth="1"/>
    <col min="10982" max="10982" width="14.453125" style="96" customWidth="1"/>
    <col min="10983" max="10983" width="20.08984375" style="96" customWidth="1"/>
    <col min="10984" max="10984" width="7.08984375" style="96" customWidth="1"/>
    <col min="10985" max="10985" width="7.453125" style="96" customWidth="1"/>
    <col min="10986" max="10986" width="6.453125" style="96" customWidth="1"/>
    <col min="10987" max="10987" width="16.90625" style="96" customWidth="1"/>
    <col min="10988" max="10989" width="25.08984375" style="96" customWidth="1"/>
    <col min="10990" max="10992" width="16.08984375" style="96" customWidth="1"/>
    <col min="10993" max="10993" width="15.453125" style="96" customWidth="1"/>
    <col min="10994" max="10997" width="11" style="96" customWidth="1"/>
    <col min="10998" max="10998" width="21.08984375" style="96" customWidth="1"/>
    <col min="10999" max="10999" width="21.453125" style="96" customWidth="1"/>
    <col min="11000" max="11000" width="10.90625" style="96" customWidth="1"/>
    <col min="11001" max="11001" width="7.453125" style="96" customWidth="1"/>
    <col min="11002" max="11002" width="6.453125" style="96" customWidth="1"/>
    <col min="11003" max="11004" width="9" style="96"/>
    <col min="11005" max="11005" width="10" style="96" customWidth="1"/>
    <col min="11006" max="11008" width="11.90625" style="96" customWidth="1"/>
    <col min="11009" max="11009" width="9" style="96"/>
    <col min="11010" max="11010" width="8.08984375" style="96" customWidth="1"/>
    <col min="11011" max="11011" width="21.90625" style="96" customWidth="1"/>
    <col min="11012" max="11012" width="21.08984375" style="96" customWidth="1"/>
    <col min="11013" max="11013" width="9" style="96"/>
    <col min="11014" max="11014" width="21.90625" style="96" customWidth="1"/>
    <col min="11015" max="11015" width="21.08984375" style="96" customWidth="1"/>
    <col min="11016" max="11234" width="9" style="96"/>
    <col min="11235" max="11235" width="5.453125" style="96" customWidth="1"/>
    <col min="11236" max="11236" width="12.90625" style="96" customWidth="1"/>
    <col min="11237" max="11237" width="11.453125" style="96" customWidth="1"/>
    <col min="11238" max="11238" width="14.453125" style="96" customWidth="1"/>
    <col min="11239" max="11239" width="20.08984375" style="96" customWidth="1"/>
    <col min="11240" max="11240" width="7.08984375" style="96" customWidth="1"/>
    <col min="11241" max="11241" width="7.453125" style="96" customWidth="1"/>
    <col min="11242" max="11242" width="6.453125" style="96" customWidth="1"/>
    <col min="11243" max="11243" width="16.90625" style="96" customWidth="1"/>
    <col min="11244" max="11245" width="25.08984375" style="96" customWidth="1"/>
    <col min="11246" max="11248" width="16.08984375" style="96" customWidth="1"/>
    <col min="11249" max="11249" width="15.453125" style="96" customWidth="1"/>
    <col min="11250" max="11253" width="11" style="96" customWidth="1"/>
    <col min="11254" max="11254" width="21.08984375" style="96" customWidth="1"/>
    <col min="11255" max="11255" width="21.453125" style="96" customWidth="1"/>
    <col min="11256" max="11256" width="10.90625" style="96" customWidth="1"/>
    <col min="11257" max="11257" width="7.453125" style="96" customWidth="1"/>
    <col min="11258" max="11258" width="6.453125" style="96" customWidth="1"/>
    <col min="11259" max="11260" width="9" style="96"/>
    <col min="11261" max="11261" width="10" style="96" customWidth="1"/>
    <col min="11262" max="11264" width="11.90625" style="96" customWidth="1"/>
    <col min="11265" max="11265" width="9" style="96"/>
    <col min="11266" max="11266" width="8.08984375" style="96" customWidth="1"/>
    <col min="11267" max="11267" width="21.90625" style="96" customWidth="1"/>
    <col min="11268" max="11268" width="21.08984375" style="96" customWidth="1"/>
    <col min="11269" max="11269" width="9" style="96"/>
    <col min="11270" max="11270" width="21.90625" style="96" customWidth="1"/>
    <col min="11271" max="11271" width="21.08984375" style="96" customWidth="1"/>
    <col min="11272" max="11490" width="9" style="96"/>
    <col min="11491" max="11491" width="5.453125" style="96" customWidth="1"/>
    <col min="11492" max="11492" width="12.90625" style="96" customWidth="1"/>
    <col min="11493" max="11493" width="11.453125" style="96" customWidth="1"/>
    <col min="11494" max="11494" width="14.453125" style="96" customWidth="1"/>
    <col min="11495" max="11495" width="20.08984375" style="96" customWidth="1"/>
    <col min="11496" max="11496" width="7.08984375" style="96" customWidth="1"/>
    <col min="11497" max="11497" width="7.453125" style="96" customWidth="1"/>
    <col min="11498" max="11498" width="6.453125" style="96" customWidth="1"/>
    <col min="11499" max="11499" width="16.90625" style="96" customWidth="1"/>
    <col min="11500" max="11501" width="25.08984375" style="96" customWidth="1"/>
    <col min="11502" max="11504" width="16.08984375" style="96" customWidth="1"/>
    <col min="11505" max="11505" width="15.453125" style="96" customWidth="1"/>
    <col min="11506" max="11509" width="11" style="96" customWidth="1"/>
    <col min="11510" max="11510" width="21.08984375" style="96" customWidth="1"/>
    <col min="11511" max="11511" width="21.453125" style="96" customWidth="1"/>
    <col min="11512" max="11512" width="10.90625" style="96" customWidth="1"/>
    <col min="11513" max="11513" width="7.453125" style="96" customWidth="1"/>
    <col min="11514" max="11514" width="6.453125" style="96" customWidth="1"/>
    <col min="11515" max="11516" width="9" style="96"/>
    <col min="11517" max="11517" width="10" style="96" customWidth="1"/>
    <col min="11518" max="11520" width="11.90625" style="96" customWidth="1"/>
    <col min="11521" max="11521" width="9" style="96"/>
    <col min="11522" max="11522" width="8.08984375" style="96" customWidth="1"/>
    <col min="11523" max="11523" width="21.90625" style="96" customWidth="1"/>
    <col min="11524" max="11524" width="21.08984375" style="96" customWidth="1"/>
    <col min="11525" max="11525" width="9" style="96"/>
    <col min="11526" max="11526" width="21.90625" style="96" customWidth="1"/>
    <col min="11527" max="11527" width="21.08984375" style="96" customWidth="1"/>
    <col min="11528" max="11746" width="9" style="96"/>
    <col min="11747" max="11747" width="5.453125" style="96" customWidth="1"/>
    <col min="11748" max="11748" width="12.90625" style="96" customWidth="1"/>
    <col min="11749" max="11749" width="11.453125" style="96" customWidth="1"/>
    <col min="11750" max="11750" width="14.453125" style="96" customWidth="1"/>
    <col min="11751" max="11751" width="20.08984375" style="96" customWidth="1"/>
    <col min="11752" max="11752" width="7.08984375" style="96" customWidth="1"/>
    <col min="11753" max="11753" width="7.453125" style="96" customWidth="1"/>
    <col min="11754" max="11754" width="6.453125" style="96" customWidth="1"/>
    <col min="11755" max="11755" width="16.90625" style="96" customWidth="1"/>
    <col min="11756" max="11757" width="25.08984375" style="96" customWidth="1"/>
    <col min="11758" max="11760" width="16.08984375" style="96" customWidth="1"/>
    <col min="11761" max="11761" width="15.453125" style="96" customWidth="1"/>
    <col min="11762" max="11765" width="11" style="96" customWidth="1"/>
    <col min="11766" max="11766" width="21.08984375" style="96" customWidth="1"/>
    <col min="11767" max="11767" width="21.453125" style="96" customWidth="1"/>
    <col min="11768" max="11768" width="10.90625" style="96" customWidth="1"/>
    <col min="11769" max="11769" width="7.453125" style="96" customWidth="1"/>
    <col min="11770" max="11770" width="6.453125" style="96" customWidth="1"/>
    <col min="11771" max="11772" width="9" style="96"/>
    <col min="11773" max="11773" width="10" style="96" customWidth="1"/>
    <col min="11774" max="11776" width="11.90625" style="96" customWidth="1"/>
    <col min="11777" max="11777" width="9" style="96"/>
    <col min="11778" max="11778" width="8.08984375" style="96" customWidth="1"/>
    <col min="11779" max="11779" width="21.90625" style="96" customWidth="1"/>
    <col min="11780" max="11780" width="21.08984375" style="96" customWidth="1"/>
    <col min="11781" max="11781" width="9" style="96"/>
    <col min="11782" max="11782" width="21.90625" style="96" customWidth="1"/>
    <col min="11783" max="11783" width="21.08984375" style="96" customWidth="1"/>
    <col min="11784" max="12002" width="9" style="96"/>
    <col min="12003" max="12003" width="5.453125" style="96" customWidth="1"/>
    <col min="12004" max="12004" width="12.90625" style="96" customWidth="1"/>
    <col min="12005" max="12005" width="11.453125" style="96" customWidth="1"/>
    <col min="12006" max="12006" width="14.453125" style="96" customWidth="1"/>
    <col min="12007" max="12007" width="20.08984375" style="96" customWidth="1"/>
    <col min="12008" max="12008" width="7.08984375" style="96" customWidth="1"/>
    <col min="12009" max="12009" width="7.453125" style="96" customWidth="1"/>
    <col min="12010" max="12010" width="6.453125" style="96" customWidth="1"/>
    <col min="12011" max="12011" width="16.90625" style="96" customWidth="1"/>
    <col min="12012" max="12013" width="25.08984375" style="96" customWidth="1"/>
    <col min="12014" max="12016" width="16.08984375" style="96" customWidth="1"/>
    <col min="12017" max="12017" width="15.453125" style="96" customWidth="1"/>
    <col min="12018" max="12021" width="11" style="96" customWidth="1"/>
    <col min="12022" max="12022" width="21.08984375" style="96" customWidth="1"/>
    <col min="12023" max="12023" width="21.453125" style="96" customWidth="1"/>
    <col min="12024" max="12024" width="10.90625" style="96" customWidth="1"/>
    <col min="12025" max="12025" width="7.453125" style="96" customWidth="1"/>
    <col min="12026" max="12026" width="6.453125" style="96" customWidth="1"/>
    <col min="12027" max="12028" width="9" style="96"/>
    <col min="12029" max="12029" width="10" style="96" customWidth="1"/>
    <col min="12030" max="12032" width="11.90625" style="96" customWidth="1"/>
    <col min="12033" max="12033" width="9" style="96"/>
    <col min="12034" max="12034" width="8.08984375" style="96" customWidth="1"/>
    <col min="12035" max="12035" width="21.90625" style="96" customWidth="1"/>
    <col min="12036" max="12036" width="21.08984375" style="96" customWidth="1"/>
    <col min="12037" max="12037" width="9" style="96"/>
    <col min="12038" max="12038" width="21.90625" style="96" customWidth="1"/>
    <col min="12039" max="12039" width="21.08984375" style="96" customWidth="1"/>
    <col min="12040" max="12258" width="9" style="96"/>
    <col min="12259" max="12259" width="5.453125" style="96" customWidth="1"/>
    <col min="12260" max="12260" width="12.90625" style="96" customWidth="1"/>
    <col min="12261" max="12261" width="11.453125" style="96" customWidth="1"/>
    <col min="12262" max="12262" width="14.453125" style="96" customWidth="1"/>
    <col min="12263" max="12263" width="20.08984375" style="96" customWidth="1"/>
    <col min="12264" max="12264" width="7.08984375" style="96" customWidth="1"/>
    <col min="12265" max="12265" width="7.453125" style="96" customWidth="1"/>
    <col min="12266" max="12266" width="6.453125" style="96" customWidth="1"/>
    <col min="12267" max="12267" width="16.90625" style="96" customWidth="1"/>
    <col min="12268" max="12269" width="25.08984375" style="96" customWidth="1"/>
    <col min="12270" max="12272" width="16.08984375" style="96" customWidth="1"/>
    <col min="12273" max="12273" width="15.453125" style="96" customWidth="1"/>
    <col min="12274" max="12277" width="11" style="96" customWidth="1"/>
    <col min="12278" max="12278" width="21.08984375" style="96" customWidth="1"/>
    <col min="12279" max="12279" width="21.453125" style="96" customWidth="1"/>
    <col min="12280" max="12280" width="10.90625" style="96" customWidth="1"/>
    <col min="12281" max="12281" width="7.453125" style="96" customWidth="1"/>
    <col min="12282" max="12282" width="6.453125" style="96" customWidth="1"/>
    <col min="12283" max="12284" width="9" style="96"/>
    <col min="12285" max="12285" width="10" style="96" customWidth="1"/>
    <col min="12286" max="12288" width="11.90625" style="96" customWidth="1"/>
    <col min="12289" max="12289" width="9" style="96"/>
    <col min="12290" max="12290" width="8.08984375" style="96" customWidth="1"/>
    <col min="12291" max="12291" width="21.90625" style="96" customWidth="1"/>
    <col min="12292" max="12292" width="21.08984375" style="96" customWidth="1"/>
    <col min="12293" max="12293" width="9" style="96"/>
    <col min="12294" max="12294" width="21.90625" style="96" customWidth="1"/>
    <col min="12295" max="12295" width="21.08984375" style="96" customWidth="1"/>
    <col min="12296" max="12514" width="9" style="96"/>
    <col min="12515" max="12515" width="5.453125" style="96" customWidth="1"/>
    <col min="12516" max="12516" width="12.90625" style="96" customWidth="1"/>
    <col min="12517" max="12517" width="11.453125" style="96" customWidth="1"/>
    <col min="12518" max="12518" width="14.453125" style="96" customWidth="1"/>
    <col min="12519" max="12519" width="20.08984375" style="96" customWidth="1"/>
    <col min="12520" max="12520" width="7.08984375" style="96" customWidth="1"/>
    <col min="12521" max="12521" width="7.453125" style="96" customWidth="1"/>
    <col min="12522" max="12522" width="6.453125" style="96" customWidth="1"/>
    <col min="12523" max="12523" width="16.90625" style="96" customWidth="1"/>
    <col min="12524" max="12525" width="25.08984375" style="96" customWidth="1"/>
    <col min="12526" max="12528" width="16.08984375" style="96" customWidth="1"/>
    <col min="12529" max="12529" width="15.453125" style="96" customWidth="1"/>
    <col min="12530" max="12533" width="11" style="96" customWidth="1"/>
    <col min="12534" max="12534" width="21.08984375" style="96" customWidth="1"/>
    <col min="12535" max="12535" width="21.453125" style="96" customWidth="1"/>
    <col min="12536" max="12536" width="10.90625" style="96" customWidth="1"/>
    <col min="12537" max="12537" width="7.453125" style="96" customWidth="1"/>
    <col min="12538" max="12538" width="6.453125" style="96" customWidth="1"/>
    <col min="12539" max="12540" width="9" style="96"/>
    <col min="12541" max="12541" width="10" style="96" customWidth="1"/>
    <col min="12542" max="12544" width="11.90625" style="96" customWidth="1"/>
    <col min="12545" max="12545" width="9" style="96"/>
    <col min="12546" max="12546" width="8.08984375" style="96" customWidth="1"/>
    <col min="12547" max="12547" width="21.90625" style="96" customWidth="1"/>
    <col min="12548" max="12548" width="21.08984375" style="96" customWidth="1"/>
    <col min="12549" max="12549" width="9" style="96"/>
    <col min="12550" max="12550" width="21.90625" style="96" customWidth="1"/>
    <col min="12551" max="12551" width="21.08984375" style="96" customWidth="1"/>
    <col min="12552" max="12770" width="9" style="96"/>
    <col min="12771" max="12771" width="5.453125" style="96" customWidth="1"/>
    <col min="12772" max="12772" width="12.90625" style="96" customWidth="1"/>
    <col min="12773" max="12773" width="11.453125" style="96" customWidth="1"/>
    <col min="12774" max="12774" width="14.453125" style="96" customWidth="1"/>
    <col min="12775" max="12775" width="20.08984375" style="96" customWidth="1"/>
    <col min="12776" max="12776" width="7.08984375" style="96" customWidth="1"/>
    <col min="12777" max="12777" width="7.453125" style="96" customWidth="1"/>
    <col min="12778" max="12778" width="6.453125" style="96" customWidth="1"/>
    <col min="12779" max="12779" width="16.90625" style="96" customWidth="1"/>
    <col min="12780" max="12781" width="25.08984375" style="96" customWidth="1"/>
    <col min="12782" max="12784" width="16.08984375" style="96" customWidth="1"/>
    <col min="12785" max="12785" width="15.453125" style="96" customWidth="1"/>
    <col min="12786" max="12789" width="11" style="96" customWidth="1"/>
    <col min="12790" max="12790" width="21.08984375" style="96" customWidth="1"/>
    <col min="12791" max="12791" width="21.453125" style="96" customWidth="1"/>
    <col min="12792" max="12792" width="10.90625" style="96" customWidth="1"/>
    <col min="12793" max="12793" width="7.453125" style="96" customWidth="1"/>
    <col min="12794" max="12794" width="6.453125" style="96" customWidth="1"/>
    <col min="12795" max="12796" width="9" style="96"/>
    <col min="12797" max="12797" width="10" style="96" customWidth="1"/>
    <col min="12798" max="12800" width="11.90625" style="96" customWidth="1"/>
    <col min="12801" max="12801" width="9" style="96"/>
    <col min="12802" max="12802" width="8.08984375" style="96" customWidth="1"/>
    <col min="12803" max="12803" width="21.90625" style="96" customWidth="1"/>
    <col min="12804" max="12804" width="21.08984375" style="96" customWidth="1"/>
    <col min="12805" max="12805" width="9" style="96"/>
    <col min="12806" max="12806" width="21.90625" style="96" customWidth="1"/>
    <col min="12807" max="12807" width="21.08984375" style="96" customWidth="1"/>
    <col min="12808" max="13026" width="9" style="96"/>
    <col min="13027" max="13027" width="5.453125" style="96" customWidth="1"/>
    <col min="13028" max="13028" width="12.90625" style="96" customWidth="1"/>
    <col min="13029" max="13029" width="11.453125" style="96" customWidth="1"/>
    <col min="13030" max="13030" width="14.453125" style="96" customWidth="1"/>
    <col min="13031" max="13031" width="20.08984375" style="96" customWidth="1"/>
    <col min="13032" max="13032" width="7.08984375" style="96" customWidth="1"/>
    <col min="13033" max="13033" width="7.453125" style="96" customWidth="1"/>
    <col min="13034" max="13034" width="6.453125" style="96" customWidth="1"/>
    <col min="13035" max="13035" width="16.90625" style="96" customWidth="1"/>
    <col min="13036" max="13037" width="25.08984375" style="96" customWidth="1"/>
    <col min="13038" max="13040" width="16.08984375" style="96" customWidth="1"/>
    <col min="13041" max="13041" width="15.453125" style="96" customWidth="1"/>
    <col min="13042" max="13045" width="11" style="96" customWidth="1"/>
    <col min="13046" max="13046" width="21.08984375" style="96" customWidth="1"/>
    <col min="13047" max="13047" width="21.453125" style="96" customWidth="1"/>
    <col min="13048" max="13048" width="10.90625" style="96" customWidth="1"/>
    <col min="13049" max="13049" width="7.453125" style="96" customWidth="1"/>
    <col min="13050" max="13050" width="6.453125" style="96" customWidth="1"/>
    <col min="13051" max="13052" width="9" style="96"/>
    <col min="13053" max="13053" width="10" style="96" customWidth="1"/>
    <col min="13054" max="13056" width="11.90625" style="96" customWidth="1"/>
    <col min="13057" max="13057" width="9" style="96"/>
    <col min="13058" max="13058" width="8.08984375" style="96" customWidth="1"/>
    <col min="13059" max="13059" width="21.90625" style="96" customWidth="1"/>
    <col min="13060" max="13060" width="21.08984375" style="96" customWidth="1"/>
    <col min="13061" max="13061" width="9" style="96"/>
    <col min="13062" max="13062" width="21.90625" style="96" customWidth="1"/>
    <col min="13063" max="13063" width="21.08984375" style="96" customWidth="1"/>
    <col min="13064" max="13282" width="9" style="96"/>
    <col min="13283" max="13283" width="5.453125" style="96" customWidth="1"/>
    <col min="13284" max="13284" width="12.90625" style="96" customWidth="1"/>
    <col min="13285" max="13285" width="11.453125" style="96" customWidth="1"/>
    <col min="13286" max="13286" width="14.453125" style="96" customWidth="1"/>
    <col min="13287" max="13287" width="20.08984375" style="96" customWidth="1"/>
    <col min="13288" max="13288" width="7.08984375" style="96" customWidth="1"/>
    <col min="13289" max="13289" width="7.453125" style="96" customWidth="1"/>
    <col min="13290" max="13290" width="6.453125" style="96" customWidth="1"/>
    <col min="13291" max="13291" width="16.90625" style="96" customWidth="1"/>
    <col min="13292" max="13293" width="25.08984375" style="96" customWidth="1"/>
    <col min="13294" max="13296" width="16.08984375" style="96" customWidth="1"/>
    <col min="13297" max="13297" width="15.453125" style="96" customWidth="1"/>
    <col min="13298" max="13301" width="11" style="96" customWidth="1"/>
    <col min="13302" max="13302" width="21.08984375" style="96" customWidth="1"/>
    <col min="13303" max="13303" width="21.453125" style="96" customWidth="1"/>
    <col min="13304" max="13304" width="10.90625" style="96" customWidth="1"/>
    <col min="13305" max="13305" width="7.453125" style="96" customWidth="1"/>
    <col min="13306" max="13306" width="6.453125" style="96" customWidth="1"/>
    <col min="13307" max="13308" width="9" style="96"/>
    <col min="13309" max="13309" width="10" style="96" customWidth="1"/>
    <col min="13310" max="13312" width="11.90625" style="96" customWidth="1"/>
    <col min="13313" max="13313" width="9" style="96"/>
    <col min="13314" max="13314" width="8.08984375" style="96" customWidth="1"/>
    <col min="13315" max="13315" width="21.90625" style="96" customWidth="1"/>
    <col min="13316" max="13316" width="21.08984375" style="96" customWidth="1"/>
    <col min="13317" max="13317" width="9" style="96"/>
    <col min="13318" max="13318" width="21.90625" style="96" customWidth="1"/>
    <col min="13319" max="13319" width="21.08984375" style="96" customWidth="1"/>
    <col min="13320" max="13538" width="9" style="96"/>
    <col min="13539" max="13539" width="5.453125" style="96" customWidth="1"/>
    <col min="13540" max="13540" width="12.90625" style="96" customWidth="1"/>
    <col min="13541" max="13541" width="11.453125" style="96" customWidth="1"/>
    <col min="13542" max="13542" width="14.453125" style="96" customWidth="1"/>
    <col min="13543" max="13543" width="20.08984375" style="96" customWidth="1"/>
    <col min="13544" max="13544" width="7.08984375" style="96" customWidth="1"/>
    <col min="13545" max="13545" width="7.453125" style="96" customWidth="1"/>
    <col min="13546" max="13546" width="6.453125" style="96" customWidth="1"/>
    <col min="13547" max="13547" width="16.90625" style="96" customWidth="1"/>
    <col min="13548" max="13549" width="25.08984375" style="96" customWidth="1"/>
    <col min="13550" max="13552" width="16.08984375" style="96" customWidth="1"/>
    <col min="13553" max="13553" width="15.453125" style="96" customWidth="1"/>
    <col min="13554" max="13557" width="11" style="96" customWidth="1"/>
    <col min="13558" max="13558" width="21.08984375" style="96" customWidth="1"/>
    <col min="13559" max="13559" width="21.453125" style="96" customWidth="1"/>
    <col min="13560" max="13560" width="10.90625" style="96" customWidth="1"/>
    <col min="13561" max="13561" width="7.453125" style="96" customWidth="1"/>
    <col min="13562" max="13562" width="6.453125" style="96" customWidth="1"/>
    <col min="13563" max="13564" width="9" style="96"/>
    <col min="13565" max="13565" width="10" style="96" customWidth="1"/>
    <col min="13566" max="13568" width="11.90625" style="96" customWidth="1"/>
    <col min="13569" max="13569" width="9" style="96"/>
    <col min="13570" max="13570" width="8.08984375" style="96" customWidth="1"/>
    <col min="13571" max="13571" width="21.90625" style="96" customWidth="1"/>
    <col min="13572" max="13572" width="21.08984375" style="96" customWidth="1"/>
    <col min="13573" max="13573" width="9" style="96"/>
    <col min="13574" max="13574" width="21.90625" style="96" customWidth="1"/>
    <col min="13575" max="13575" width="21.08984375" style="96" customWidth="1"/>
    <col min="13576" max="13794" width="9" style="96"/>
    <col min="13795" max="13795" width="5.453125" style="96" customWidth="1"/>
    <col min="13796" max="13796" width="12.90625" style="96" customWidth="1"/>
    <col min="13797" max="13797" width="11.453125" style="96" customWidth="1"/>
    <col min="13798" max="13798" width="14.453125" style="96" customWidth="1"/>
    <col min="13799" max="13799" width="20.08984375" style="96" customWidth="1"/>
    <col min="13800" max="13800" width="7.08984375" style="96" customWidth="1"/>
    <col min="13801" max="13801" width="7.453125" style="96" customWidth="1"/>
    <col min="13802" max="13802" width="6.453125" style="96" customWidth="1"/>
    <col min="13803" max="13803" width="16.90625" style="96" customWidth="1"/>
    <col min="13804" max="13805" width="25.08984375" style="96" customWidth="1"/>
    <col min="13806" max="13808" width="16.08984375" style="96" customWidth="1"/>
    <col min="13809" max="13809" width="15.453125" style="96" customWidth="1"/>
    <col min="13810" max="13813" width="11" style="96" customWidth="1"/>
    <col min="13814" max="13814" width="21.08984375" style="96" customWidth="1"/>
    <col min="13815" max="13815" width="21.453125" style="96" customWidth="1"/>
    <col min="13816" max="13816" width="10.90625" style="96" customWidth="1"/>
    <col min="13817" max="13817" width="7.453125" style="96" customWidth="1"/>
    <col min="13818" max="13818" width="6.453125" style="96" customWidth="1"/>
    <col min="13819" max="13820" width="9" style="96"/>
    <col min="13821" max="13821" width="10" style="96" customWidth="1"/>
    <col min="13822" max="13824" width="11.90625" style="96" customWidth="1"/>
    <col min="13825" max="13825" width="9" style="96"/>
    <col min="13826" max="13826" width="8.08984375" style="96" customWidth="1"/>
    <col min="13827" max="13827" width="21.90625" style="96" customWidth="1"/>
    <col min="13828" max="13828" width="21.08984375" style="96" customWidth="1"/>
    <col min="13829" max="13829" width="9" style="96"/>
    <col min="13830" max="13830" width="21.90625" style="96" customWidth="1"/>
    <col min="13831" max="13831" width="21.08984375" style="96" customWidth="1"/>
    <col min="13832" max="14050" width="9" style="96"/>
    <col min="14051" max="14051" width="5.453125" style="96" customWidth="1"/>
    <col min="14052" max="14052" width="12.90625" style="96" customWidth="1"/>
    <col min="14053" max="14053" width="11.453125" style="96" customWidth="1"/>
    <col min="14054" max="14054" width="14.453125" style="96" customWidth="1"/>
    <col min="14055" max="14055" width="20.08984375" style="96" customWidth="1"/>
    <col min="14056" max="14056" width="7.08984375" style="96" customWidth="1"/>
    <col min="14057" max="14057" width="7.453125" style="96" customWidth="1"/>
    <col min="14058" max="14058" width="6.453125" style="96" customWidth="1"/>
    <col min="14059" max="14059" width="16.90625" style="96" customWidth="1"/>
    <col min="14060" max="14061" width="25.08984375" style="96" customWidth="1"/>
    <col min="14062" max="14064" width="16.08984375" style="96" customWidth="1"/>
    <col min="14065" max="14065" width="15.453125" style="96" customWidth="1"/>
    <col min="14066" max="14069" width="11" style="96" customWidth="1"/>
    <col min="14070" max="14070" width="21.08984375" style="96" customWidth="1"/>
    <col min="14071" max="14071" width="21.453125" style="96" customWidth="1"/>
    <col min="14072" max="14072" width="10.90625" style="96" customWidth="1"/>
    <col min="14073" max="14073" width="7.453125" style="96" customWidth="1"/>
    <col min="14074" max="14074" width="6.453125" style="96" customWidth="1"/>
    <col min="14075" max="14076" width="9" style="96"/>
    <col min="14077" max="14077" width="10" style="96" customWidth="1"/>
    <col min="14078" max="14080" width="11.90625" style="96" customWidth="1"/>
    <col min="14081" max="14081" width="9" style="96"/>
    <col min="14082" max="14082" width="8.08984375" style="96" customWidth="1"/>
    <col min="14083" max="14083" width="21.90625" style="96" customWidth="1"/>
    <col min="14084" max="14084" width="21.08984375" style="96" customWidth="1"/>
    <col min="14085" max="14085" width="9" style="96"/>
    <col min="14086" max="14086" width="21.90625" style="96" customWidth="1"/>
    <col min="14087" max="14087" width="21.08984375" style="96" customWidth="1"/>
    <col min="14088" max="14306" width="9" style="96"/>
    <col min="14307" max="14307" width="5.453125" style="96" customWidth="1"/>
    <col min="14308" max="14308" width="12.90625" style="96" customWidth="1"/>
    <col min="14309" max="14309" width="11.453125" style="96" customWidth="1"/>
    <col min="14310" max="14310" width="14.453125" style="96" customWidth="1"/>
    <col min="14311" max="14311" width="20.08984375" style="96" customWidth="1"/>
    <col min="14312" max="14312" width="7.08984375" style="96" customWidth="1"/>
    <col min="14313" max="14313" width="7.453125" style="96" customWidth="1"/>
    <col min="14314" max="14314" width="6.453125" style="96" customWidth="1"/>
    <col min="14315" max="14315" width="16.90625" style="96" customWidth="1"/>
    <col min="14316" max="14317" width="25.08984375" style="96" customWidth="1"/>
    <col min="14318" max="14320" width="16.08984375" style="96" customWidth="1"/>
    <col min="14321" max="14321" width="15.453125" style="96" customWidth="1"/>
    <col min="14322" max="14325" width="11" style="96" customWidth="1"/>
    <col min="14326" max="14326" width="21.08984375" style="96" customWidth="1"/>
    <col min="14327" max="14327" width="21.453125" style="96" customWidth="1"/>
    <col min="14328" max="14328" width="10.90625" style="96" customWidth="1"/>
    <col min="14329" max="14329" width="7.453125" style="96" customWidth="1"/>
    <col min="14330" max="14330" width="6.453125" style="96" customWidth="1"/>
    <col min="14331" max="14332" width="9" style="96"/>
    <col min="14333" max="14333" width="10" style="96" customWidth="1"/>
    <col min="14334" max="14336" width="11.90625" style="96" customWidth="1"/>
    <col min="14337" max="14337" width="9" style="96"/>
    <col min="14338" max="14338" width="8.08984375" style="96" customWidth="1"/>
    <col min="14339" max="14339" width="21.90625" style="96" customWidth="1"/>
    <col min="14340" max="14340" width="21.08984375" style="96" customWidth="1"/>
    <col min="14341" max="14341" width="9" style="96"/>
    <col min="14342" max="14342" width="21.90625" style="96" customWidth="1"/>
    <col min="14343" max="14343" width="21.08984375" style="96" customWidth="1"/>
    <col min="14344" max="14562" width="9" style="96"/>
    <col min="14563" max="14563" width="5.453125" style="96" customWidth="1"/>
    <col min="14564" max="14564" width="12.90625" style="96" customWidth="1"/>
    <col min="14565" max="14565" width="11.453125" style="96" customWidth="1"/>
    <col min="14566" max="14566" width="14.453125" style="96" customWidth="1"/>
    <col min="14567" max="14567" width="20.08984375" style="96" customWidth="1"/>
    <col min="14568" max="14568" width="7.08984375" style="96" customWidth="1"/>
    <col min="14569" max="14569" width="7.453125" style="96" customWidth="1"/>
    <col min="14570" max="14570" width="6.453125" style="96" customWidth="1"/>
    <col min="14571" max="14571" width="16.90625" style="96" customWidth="1"/>
    <col min="14572" max="14573" width="25.08984375" style="96" customWidth="1"/>
    <col min="14574" max="14576" width="16.08984375" style="96" customWidth="1"/>
    <col min="14577" max="14577" width="15.453125" style="96" customWidth="1"/>
    <col min="14578" max="14581" width="11" style="96" customWidth="1"/>
    <col min="14582" max="14582" width="21.08984375" style="96" customWidth="1"/>
    <col min="14583" max="14583" width="21.453125" style="96" customWidth="1"/>
    <col min="14584" max="14584" width="10.90625" style="96" customWidth="1"/>
    <col min="14585" max="14585" width="7.453125" style="96" customWidth="1"/>
    <col min="14586" max="14586" width="6.453125" style="96" customWidth="1"/>
    <col min="14587" max="14588" width="9" style="96"/>
    <col min="14589" max="14589" width="10" style="96" customWidth="1"/>
    <col min="14590" max="14592" width="11.90625" style="96" customWidth="1"/>
    <col min="14593" max="14593" width="9" style="96"/>
    <col min="14594" max="14594" width="8.08984375" style="96" customWidth="1"/>
    <col min="14595" max="14595" width="21.90625" style="96" customWidth="1"/>
    <col min="14596" max="14596" width="21.08984375" style="96" customWidth="1"/>
    <col min="14597" max="14597" width="9" style="96"/>
    <col min="14598" max="14598" width="21.90625" style="96" customWidth="1"/>
    <col min="14599" max="14599" width="21.08984375" style="96" customWidth="1"/>
    <col min="14600" max="14818" width="9" style="96"/>
    <col min="14819" max="14819" width="5.453125" style="96" customWidth="1"/>
    <col min="14820" max="14820" width="12.90625" style="96" customWidth="1"/>
    <col min="14821" max="14821" width="11.453125" style="96" customWidth="1"/>
    <col min="14822" max="14822" width="14.453125" style="96" customWidth="1"/>
    <col min="14823" max="14823" width="20.08984375" style="96" customWidth="1"/>
    <col min="14824" max="14824" width="7.08984375" style="96" customWidth="1"/>
    <col min="14825" max="14825" width="7.453125" style="96" customWidth="1"/>
    <col min="14826" max="14826" width="6.453125" style="96" customWidth="1"/>
    <col min="14827" max="14827" width="16.90625" style="96" customWidth="1"/>
    <col min="14828" max="14829" width="25.08984375" style="96" customWidth="1"/>
    <col min="14830" max="14832" width="16.08984375" style="96" customWidth="1"/>
    <col min="14833" max="14833" width="15.453125" style="96" customWidth="1"/>
    <col min="14834" max="14837" width="11" style="96" customWidth="1"/>
    <col min="14838" max="14838" width="21.08984375" style="96" customWidth="1"/>
    <col min="14839" max="14839" width="21.453125" style="96" customWidth="1"/>
    <col min="14840" max="14840" width="10.90625" style="96" customWidth="1"/>
    <col min="14841" max="14841" width="7.453125" style="96" customWidth="1"/>
    <col min="14842" max="14842" width="6.453125" style="96" customWidth="1"/>
    <col min="14843" max="14844" width="9" style="96"/>
    <col min="14845" max="14845" width="10" style="96" customWidth="1"/>
    <col min="14846" max="14848" width="11.90625" style="96" customWidth="1"/>
    <col min="14849" max="14849" width="9" style="96"/>
    <col min="14850" max="14850" width="8.08984375" style="96" customWidth="1"/>
    <col min="14851" max="14851" width="21.90625" style="96" customWidth="1"/>
    <col min="14852" max="14852" width="21.08984375" style="96" customWidth="1"/>
    <col min="14853" max="14853" width="9" style="96"/>
    <col min="14854" max="14854" width="21.90625" style="96" customWidth="1"/>
    <col min="14855" max="14855" width="21.08984375" style="96" customWidth="1"/>
    <col min="14856" max="15074" width="9" style="96"/>
    <col min="15075" max="15075" width="5.453125" style="96" customWidth="1"/>
    <col min="15076" max="15076" width="12.90625" style="96" customWidth="1"/>
    <col min="15077" max="15077" width="11.453125" style="96" customWidth="1"/>
    <col min="15078" max="15078" width="14.453125" style="96" customWidth="1"/>
    <col min="15079" max="15079" width="20.08984375" style="96" customWidth="1"/>
    <col min="15080" max="15080" width="7.08984375" style="96" customWidth="1"/>
    <col min="15081" max="15081" width="7.453125" style="96" customWidth="1"/>
    <col min="15082" max="15082" width="6.453125" style="96" customWidth="1"/>
    <col min="15083" max="15083" width="16.90625" style="96" customWidth="1"/>
    <col min="15084" max="15085" width="25.08984375" style="96" customWidth="1"/>
    <col min="15086" max="15088" width="16.08984375" style="96" customWidth="1"/>
    <col min="15089" max="15089" width="15.453125" style="96" customWidth="1"/>
    <col min="15090" max="15093" width="11" style="96" customWidth="1"/>
    <col min="15094" max="15094" width="21.08984375" style="96" customWidth="1"/>
    <col min="15095" max="15095" width="21.453125" style="96" customWidth="1"/>
    <col min="15096" max="15096" width="10.90625" style="96" customWidth="1"/>
    <col min="15097" max="15097" width="7.453125" style="96" customWidth="1"/>
    <col min="15098" max="15098" width="6.453125" style="96" customWidth="1"/>
    <col min="15099" max="15100" width="9" style="96"/>
    <col min="15101" max="15101" width="10" style="96" customWidth="1"/>
    <col min="15102" max="15104" width="11.90625" style="96" customWidth="1"/>
    <col min="15105" max="15105" width="9" style="96"/>
    <col min="15106" max="15106" width="8.08984375" style="96" customWidth="1"/>
    <col min="15107" max="15107" width="21.90625" style="96" customWidth="1"/>
    <col min="15108" max="15108" width="21.08984375" style="96" customWidth="1"/>
    <col min="15109" max="15109" width="9" style="96"/>
    <col min="15110" max="15110" width="21.90625" style="96" customWidth="1"/>
    <col min="15111" max="15111" width="21.08984375" style="96" customWidth="1"/>
    <col min="15112" max="15330" width="9" style="96"/>
    <col min="15331" max="15331" width="5.453125" style="96" customWidth="1"/>
    <col min="15332" max="15332" width="12.90625" style="96" customWidth="1"/>
    <col min="15333" max="15333" width="11.453125" style="96" customWidth="1"/>
    <col min="15334" max="15334" width="14.453125" style="96" customWidth="1"/>
    <col min="15335" max="15335" width="20.08984375" style="96" customWidth="1"/>
    <col min="15336" max="15336" width="7.08984375" style="96" customWidth="1"/>
    <col min="15337" max="15337" width="7.453125" style="96" customWidth="1"/>
    <col min="15338" max="15338" width="6.453125" style="96" customWidth="1"/>
    <col min="15339" max="15339" width="16.90625" style="96" customWidth="1"/>
    <col min="15340" max="15341" width="25.08984375" style="96" customWidth="1"/>
    <col min="15342" max="15344" width="16.08984375" style="96" customWidth="1"/>
    <col min="15345" max="15345" width="15.453125" style="96" customWidth="1"/>
    <col min="15346" max="15349" width="11" style="96" customWidth="1"/>
    <col min="15350" max="15350" width="21.08984375" style="96" customWidth="1"/>
    <col min="15351" max="15351" width="21.453125" style="96" customWidth="1"/>
    <col min="15352" max="15352" width="10.90625" style="96" customWidth="1"/>
    <col min="15353" max="15353" width="7.453125" style="96" customWidth="1"/>
    <col min="15354" max="15354" width="6.453125" style="96" customWidth="1"/>
    <col min="15355" max="15356" width="9" style="96"/>
    <col min="15357" max="15357" width="10" style="96" customWidth="1"/>
    <col min="15358" max="15360" width="11.90625" style="96" customWidth="1"/>
    <col min="15361" max="15361" width="9" style="96"/>
    <col min="15362" max="15362" width="8.08984375" style="96" customWidth="1"/>
    <col min="15363" max="15363" width="21.90625" style="96" customWidth="1"/>
    <col min="15364" max="15364" width="21.08984375" style="96" customWidth="1"/>
    <col min="15365" max="15365" width="9" style="96"/>
    <col min="15366" max="15366" width="21.90625" style="96" customWidth="1"/>
    <col min="15367" max="15367" width="21.08984375" style="96" customWidth="1"/>
    <col min="15368" max="15586" width="9" style="96"/>
    <col min="15587" max="15587" width="5.453125" style="96" customWidth="1"/>
    <col min="15588" max="15588" width="12.90625" style="96" customWidth="1"/>
    <col min="15589" max="15589" width="11.453125" style="96" customWidth="1"/>
    <col min="15590" max="15590" width="14.453125" style="96" customWidth="1"/>
    <col min="15591" max="15591" width="20.08984375" style="96" customWidth="1"/>
    <col min="15592" max="15592" width="7.08984375" style="96" customWidth="1"/>
    <col min="15593" max="15593" width="7.453125" style="96" customWidth="1"/>
    <col min="15594" max="15594" width="6.453125" style="96" customWidth="1"/>
    <col min="15595" max="15595" width="16.90625" style="96" customWidth="1"/>
    <col min="15596" max="15597" width="25.08984375" style="96" customWidth="1"/>
    <col min="15598" max="15600" width="16.08984375" style="96" customWidth="1"/>
    <col min="15601" max="15601" width="15.453125" style="96" customWidth="1"/>
    <col min="15602" max="15605" width="11" style="96" customWidth="1"/>
    <col min="15606" max="15606" width="21.08984375" style="96" customWidth="1"/>
    <col min="15607" max="15607" width="21.453125" style="96" customWidth="1"/>
    <col min="15608" max="15608" width="10.90625" style="96" customWidth="1"/>
    <col min="15609" max="15609" width="7.453125" style="96" customWidth="1"/>
    <col min="15610" max="15610" width="6.453125" style="96" customWidth="1"/>
    <col min="15611" max="15612" width="9" style="96"/>
    <col min="15613" max="15613" width="10" style="96" customWidth="1"/>
    <col min="15614" max="15616" width="11.90625" style="96" customWidth="1"/>
    <col min="15617" max="15617" width="9" style="96"/>
    <col min="15618" max="15618" width="8.08984375" style="96" customWidth="1"/>
    <col min="15619" max="15619" width="21.90625" style="96" customWidth="1"/>
    <col min="15620" max="15620" width="21.08984375" style="96" customWidth="1"/>
    <col min="15621" max="15621" width="9" style="96"/>
    <col min="15622" max="15622" width="21.90625" style="96" customWidth="1"/>
    <col min="15623" max="15623" width="21.08984375" style="96" customWidth="1"/>
    <col min="15624" max="15842" width="9" style="96"/>
    <col min="15843" max="15843" width="5.453125" style="96" customWidth="1"/>
    <col min="15844" max="15844" width="12.90625" style="96" customWidth="1"/>
    <col min="15845" max="15845" width="11.453125" style="96" customWidth="1"/>
    <col min="15846" max="15846" width="14.453125" style="96" customWidth="1"/>
    <col min="15847" max="15847" width="20.08984375" style="96" customWidth="1"/>
    <col min="15848" max="15848" width="7.08984375" style="96" customWidth="1"/>
    <col min="15849" max="15849" width="7.453125" style="96" customWidth="1"/>
    <col min="15850" max="15850" width="6.453125" style="96" customWidth="1"/>
    <col min="15851" max="15851" width="16.90625" style="96" customWidth="1"/>
    <col min="15852" max="15853" width="25.08984375" style="96" customWidth="1"/>
    <col min="15854" max="15856" width="16.08984375" style="96" customWidth="1"/>
    <col min="15857" max="15857" width="15.453125" style="96" customWidth="1"/>
    <col min="15858" max="15861" width="11" style="96" customWidth="1"/>
    <col min="15862" max="15862" width="21.08984375" style="96" customWidth="1"/>
    <col min="15863" max="15863" width="21.453125" style="96" customWidth="1"/>
    <col min="15864" max="15864" width="10.90625" style="96" customWidth="1"/>
    <col min="15865" max="15865" width="7.453125" style="96" customWidth="1"/>
    <col min="15866" max="15866" width="6.453125" style="96" customWidth="1"/>
    <col min="15867" max="15868" width="9" style="96"/>
    <col min="15869" max="15869" width="10" style="96" customWidth="1"/>
    <col min="15870" max="15872" width="11.90625" style="96" customWidth="1"/>
    <col min="15873" max="15873" width="9" style="96"/>
    <col min="15874" max="15874" width="8.08984375" style="96" customWidth="1"/>
    <col min="15875" max="15875" width="21.90625" style="96" customWidth="1"/>
    <col min="15876" max="15876" width="21.08984375" style="96" customWidth="1"/>
    <col min="15877" max="15877" width="9" style="96"/>
    <col min="15878" max="15878" width="21.90625" style="96" customWidth="1"/>
    <col min="15879" max="15879" width="21.08984375" style="96" customWidth="1"/>
    <col min="15880" max="16098" width="9" style="96"/>
    <col min="16099" max="16099" width="5.453125" style="96" customWidth="1"/>
    <col min="16100" max="16100" width="12.90625" style="96" customWidth="1"/>
    <col min="16101" max="16101" width="11.453125" style="96" customWidth="1"/>
    <col min="16102" max="16102" width="14.453125" style="96" customWidth="1"/>
    <col min="16103" max="16103" width="20.08984375" style="96" customWidth="1"/>
    <col min="16104" max="16104" width="7.08984375" style="96" customWidth="1"/>
    <col min="16105" max="16105" width="7.453125" style="96" customWidth="1"/>
    <col min="16106" max="16106" width="6.453125" style="96" customWidth="1"/>
    <col min="16107" max="16107" width="16.90625" style="96" customWidth="1"/>
    <col min="16108" max="16109" width="25.08984375" style="96" customWidth="1"/>
    <col min="16110" max="16112" width="16.08984375" style="96" customWidth="1"/>
    <col min="16113" max="16113" width="15.453125" style="96" customWidth="1"/>
    <col min="16114" max="16117" width="11" style="96" customWidth="1"/>
    <col min="16118" max="16118" width="21.08984375" style="96" customWidth="1"/>
    <col min="16119" max="16119" width="21.453125" style="96" customWidth="1"/>
    <col min="16120" max="16120" width="10.90625" style="96" customWidth="1"/>
    <col min="16121" max="16121" width="7.453125" style="96" customWidth="1"/>
    <col min="16122" max="16122" width="6.453125" style="96" customWidth="1"/>
    <col min="16123" max="16124" width="9" style="96"/>
    <col min="16125" max="16125" width="10" style="96" customWidth="1"/>
    <col min="16126" max="16128" width="11.90625" style="96" customWidth="1"/>
    <col min="16129" max="16129" width="9" style="96"/>
    <col min="16130" max="16130" width="8.08984375" style="96" customWidth="1"/>
    <col min="16131" max="16131" width="21.90625" style="96" customWidth="1"/>
    <col min="16132" max="16132" width="21.08984375" style="96" customWidth="1"/>
    <col min="16133" max="16133" width="9" style="96"/>
    <col min="16134" max="16134" width="21.90625" style="96" customWidth="1"/>
    <col min="16135" max="16135" width="21.08984375" style="96" customWidth="1"/>
    <col min="16136" max="16384" width="9" style="96"/>
  </cols>
  <sheetData>
    <row r="1" spans="1:8" ht="27" hidden="1" customHeight="1">
      <c r="A1" s="443" t="s">
        <v>118</v>
      </c>
      <c r="B1" s="443"/>
      <c r="C1" s="443"/>
      <c r="D1" s="443"/>
      <c r="E1" s="443"/>
      <c r="F1" s="443"/>
      <c r="G1" s="443"/>
      <c r="H1" s="443"/>
    </row>
    <row r="2" spans="1:8" ht="24.75" customHeight="1">
      <c r="A2" s="444" t="s">
        <v>119</v>
      </c>
      <c r="B2" s="444"/>
      <c r="C2" s="444"/>
      <c r="D2" s="444"/>
      <c r="E2" s="444"/>
      <c r="F2" s="444"/>
      <c r="G2" s="444"/>
      <c r="H2" s="444"/>
    </row>
    <row r="3" spans="1:8" ht="47.15" customHeight="1">
      <c r="A3" s="97" t="s">
        <v>120</v>
      </c>
      <c r="B3" s="97" t="s">
        <v>109</v>
      </c>
      <c r="C3" s="97"/>
      <c r="D3" s="97" t="s">
        <v>121</v>
      </c>
      <c r="E3" s="97" t="s">
        <v>122</v>
      </c>
      <c r="F3" s="98" t="s">
        <v>123</v>
      </c>
      <c r="G3" s="98" t="s">
        <v>124</v>
      </c>
      <c r="H3" s="97" t="s">
        <v>7</v>
      </c>
    </row>
    <row r="4" spans="1:8" ht="22" customHeight="1">
      <c r="A4" s="99">
        <v>1</v>
      </c>
      <c r="B4" s="100">
        <v>262.89999999999998</v>
      </c>
      <c r="C4" s="100">
        <v>263.14999999999998</v>
      </c>
      <c r="D4" s="101" t="s">
        <v>125</v>
      </c>
      <c r="E4" s="101" t="s">
        <v>126</v>
      </c>
      <c r="F4" s="101" t="s">
        <v>113</v>
      </c>
      <c r="G4" s="99">
        <v>1</v>
      </c>
      <c r="H4" s="102"/>
    </row>
    <row r="5" spans="1:8" ht="32.15" customHeight="1">
      <c r="A5" s="103">
        <v>2</v>
      </c>
      <c r="B5" s="104">
        <v>266.52</v>
      </c>
      <c r="C5" s="104">
        <v>266.52</v>
      </c>
      <c r="D5" s="103" t="s">
        <v>125</v>
      </c>
      <c r="E5" s="103" t="s">
        <v>127</v>
      </c>
      <c r="F5" s="103" t="s">
        <v>115</v>
      </c>
      <c r="G5" s="103">
        <v>1</v>
      </c>
      <c r="H5" s="103" t="s">
        <v>128</v>
      </c>
    </row>
    <row r="6" spans="1:8">
      <c r="A6" s="99">
        <v>3</v>
      </c>
      <c r="B6" s="104">
        <v>266.62</v>
      </c>
      <c r="C6" s="104">
        <v>266.62</v>
      </c>
      <c r="D6" s="103" t="s">
        <v>129</v>
      </c>
      <c r="E6" s="103" t="s">
        <v>127</v>
      </c>
      <c r="F6" s="103" t="s">
        <v>115</v>
      </c>
      <c r="G6" s="103">
        <v>1</v>
      </c>
      <c r="H6" s="103" t="s">
        <v>128</v>
      </c>
    </row>
    <row r="7" spans="1:8">
      <c r="A7" s="103">
        <v>4</v>
      </c>
      <c r="B7" s="104">
        <v>266.72000000000003</v>
      </c>
      <c r="C7" s="104">
        <v>266.72000000000003</v>
      </c>
      <c r="D7" s="103" t="s">
        <v>125</v>
      </c>
      <c r="E7" s="103" t="s">
        <v>127</v>
      </c>
      <c r="F7" s="103" t="s">
        <v>115</v>
      </c>
      <c r="G7" s="103">
        <v>1</v>
      </c>
      <c r="H7" s="103" t="s">
        <v>128</v>
      </c>
    </row>
    <row r="8" spans="1:8">
      <c r="A8" s="99">
        <v>5</v>
      </c>
      <c r="B8" s="104">
        <v>266.98</v>
      </c>
      <c r="C8" s="104">
        <v>266.98</v>
      </c>
      <c r="D8" s="103" t="s">
        <v>125</v>
      </c>
      <c r="E8" s="103" t="s">
        <v>127</v>
      </c>
      <c r="F8" s="103" t="s">
        <v>115</v>
      </c>
      <c r="G8" s="103">
        <v>1</v>
      </c>
      <c r="H8" s="103" t="s">
        <v>128</v>
      </c>
    </row>
    <row r="9" spans="1:8">
      <c r="A9" s="103">
        <v>6</v>
      </c>
      <c r="B9" s="104">
        <v>266.98</v>
      </c>
      <c r="C9" s="104">
        <v>266.98</v>
      </c>
      <c r="D9" s="103" t="s">
        <v>129</v>
      </c>
      <c r="E9" s="103" t="s">
        <v>127</v>
      </c>
      <c r="F9" s="103" t="s">
        <v>115</v>
      </c>
      <c r="G9" s="103">
        <v>1</v>
      </c>
      <c r="H9" s="103" t="s">
        <v>128</v>
      </c>
    </row>
    <row r="10" spans="1:8">
      <c r="A10" s="99">
        <v>7</v>
      </c>
      <c r="B10" s="104">
        <v>267.10000000000002</v>
      </c>
      <c r="C10" s="104">
        <v>267.10000000000002</v>
      </c>
      <c r="D10" s="103" t="s">
        <v>125</v>
      </c>
      <c r="E10" s="103" t="s">
        <v>127</v>
      </c>
      <c r="F10" s="103" t="s">
        <v>115</v>
      </c>
      <c r="G10" s="103" t="s">
        <v>130</v>
      </c>
      <c r="H10" s="103" t="s">
        <v>128</v>
      </c>
    </row>
    <row r="11" spans="1:8">
      <c r="A11" s="103">
        <v>8</v>
      </c>
      <c r="B11" s="104">
        <v>267.10000000000002</v>
      </c>
      <c r="C11" s="104">
        <v>267.10000000000002</v>
      </c>
      <c r="D11" s="103" t="s">
        <v>129</v>
      </c>
      <c r="E11" s="103" t="s">
        <v>127</v>
      </c>
      <c r="F11" s="103" t="s">
        <v>115</v>
      </c>
      <c r="G11" s="103" t="s">
        <v>130</v>
      </c>
      <c r="H11" s="103" t="s">
        <v>128</v>
      </c>
    </row>
    <row r="12" spans="1:8">
      <c r="A12" s="99">
        <v>9</v>
      </c>
      <c r="B12" s="104">
        <v>267.16000000000003</v>
      </c>
      <c r="C12" s="104">
        <v>267.16000000000003</v>
      </c>
      <c r="D12" s="103" t="s">
        <v>129</v>
      </c>
      <c r="E12" s="103" t="s">
        <v>127</v>
      </c>
      <c r="F12" s="103" t="s">
        <v>115</v>
      </c>
      <c r="G12" s="103">
        <v>1</v>
      </c>
      <c r="H12" s="103" t="s">
        <v>128</v>
      </c>
    </row>
    <row r="13" spans="1:8">
      <c r="A13" s="103">
        <v>10</v>
      </c>
      <c r="B13" s="104">
        <v>267.29000000000002</v>
      </c>
      <c r="C13" s="104">
        <v>267.29000000000002</v>
      </c>
      <c r="D13" s="103" t="s">
        <v>125</v>
      </c>
      <c r="E13" s="103" t="s">
        <v>127</v>
      </c>
      <c r="F13" s="103" t="s">
        <v>115</v>
      </c>
      <c r="G13" s="103">
        <v>1</v>
      </c>
      <c r="H13" s="103" t="s">
        <v>128</v>
      </c>
    </row>
    <row r="14" spans="1:8">
      <c r="A14" s="99">
        <v>11</v>
      </c>
      <c r="B14" s="104">
        <v>268.14999999999998</v>
      </c>
      <c r="C14" s="104">
        <v>268.14999999999998</v>
      </c>
      <c r="D14" s="103" t="s">
        <v>129</v>
      </c>
      <c r="E14" s="103" t="s">
        <v>127</v>
      </c>
      <c r="F14" s="103" t="s">
        <v>115</v>
      </c>
      <c r="G14" s="103">
        <v>1</v>
      </c>
      <c r="H14" s="103"/>
    </row>
    <row r="15" spans="1:8">
      <c r="A15" s="103">
        <v>12</v>
      </c>
      <c r="B15" s="100">
        <v>269.7</v>
      </c>
      <c r="C15" s="100">
        <v>270.35000000000002</v>
      </c>
      <c r="D15" s="101" t="s">
        <v>131</v>
      </c>
      <c r="E15" s="101" t="s">
        <v>132</v>
      </c>
      <c r="F15" s="101" t="s">
        <v>113</v>
      </c>
      <c r="G15" s="99">
        <v>1</v>
      </c>
      <c r="H15" s="102"/>
    </row>
    <row r="16" spans="1:8">
      <c r="A16" s="99">
        <v>13</v>
      </c>
      <c r="B16" s="104">
        <v>270.10000000000002</v>
      </c>
      <c r="C16" s="104">
        <v>270.10000000000002</v>
      </c>
      <c r="D16" s="103" t="s">
        <v>129</v>
      </c>
      <c r="E16" s="103" t="s">
        <v>127</v>
      </c>
      <c r="F16" s="103" t="s">
        <v>115</v>
      </c>
      <c r="G16" s="103" t="s">
        <v>130</v>
      </c>
      <c r="H16" s="103"/>
    </row>
    <row r="17" spans="1:8">
      <c r="A17" s="103">
        <v>14</v>
      </c>
      <c r="B17" s="100">
        <v>277.3</v>
      </c>
      <c r="C17" s="100">
        <v>278.10000000000002</v>
      </c>
      <c r="D17" s="101" t="s">
        <v>131</v>
      </c>
      <c r="E17" s="101" t="s">
        <v>132</v>
      </c>
      <c r="F17" s="101" t="s">
        <v>113</v>
      </c>
      <c r="G17" s="99">
        <v>1</v>
      </c>
      <c r="H17" s="102"/>
    </row>
    <row r="18" spans="1:8">
      <c r="A18" s="99">
        <v>15</v>
      </c>
      <c r="B18" s="104">
        <v>277.77</v>
      </c>
      <c r="C18" s="104">
        <v>277.77</v>
      </c>
      <c r="D18" s="103" t="s">
        <v>125</v>
      </c>
      <c r="E18" s="103" t="s">
        <v>127</v>
      </c>
      <c r="F18" s="103" t="s">
        <v>115</v>
      </c>
      <c r="G18" s="103">
        <v>1</v>
      </c>
      <c r="H18" s="103"/>
    </row>
    <row r="19" spans="1:8">
      <c r="A19" s="103">
        <v>16</v>
      </c>
      <c r="B19" s="104">
        <v>277.77</v>
      </c>
      <c r="C19" s="104">
        <v>277.77</v>
      </c>
      <c r="D19" s="103" t="s">
        <v>129</v>
      </c>
      <c r="E19" s="103" t="s">
        <v>127</v>
      </c>
      <c r="F19" s="103" t="s">
        <v>115</v>
      </c>
      <c r="G19" s="103">
        <v>1</v>
      </c>
      <c r="H19" s="103"/>
    </row>
    <row r="20" spans="1:8">
      <c r="A20" s="99">
        <v>17</v>
      </c>
      <c r="B20" s="100">
        <v>282</v>
      </c>
      <c r="C20" s="100">
        <v>282.8</v>
      </c>
      <c r="D20" s="101" t="s">
        <v>131</v>
      </c>
      <c r="E20" s="101" t="s">
        <v>132</v>
      </c>
      <c r="F20" s="101" t="s">
        <v>113</v>
      </c>
      <c r="G20" s="99">
        <v>2</v>
      </c>
      <c r="H20" s="102"/>
    </row>
    <row r="21" spans="1:8">
      <c r="A21" s="103">
        <v>18</v>
      </c>
      <c r="B21" s="104">
        <v>282.38</v>
      </c>
      <c r="C21" s="104">
        <v>282.38</v>
      </c>
      <c r="D21" s="103" t="s">
        <v>125</v>
      </c>
      <c r="E21" s="103" t="s">
        <v>127</v>
      </c>
      <c r="F21" s="103" t="s">
        <v>115</v>
      </c>
      <c r="G21" s="103">
        <v>1</v>
      </c>
      <c r="H21" s="105"/>
    </row>
    <row r="22" spans="1:8">
      <c r="A22" s="99">
        <v>19</v>
      </c>
      <c r="B22" s="104">
        <v>282.38</v>
      </c>
      <c r="C22" s="104">
        <v>282.38</v>
      </c>
      <c r="D22" s="103" t="s">
        <v>129</v>
      </c>
      <c r="E22" s="103" t="s">
        <v>127</v>
      </c>
      <c r="F22" s="103" t="s">
        <v>115</v>
      </c>
      <c r="G22" s="103">
        <v>1</v>
      </c>
      <c r="H22" s="103"/>
    </row>
    <row r="23" spans="1:8">
      <c r="A23" s="103">
        <v>20</v>
      </c>
      <c r="B23" s="100">
        <v>287.85000000000002</v>
      </c>
      <c r="C23" s="100">
        <v>288.64999999999998</v>
      </c>
      <c r="D23" s="101" t="s">
        <v>131</v>
      </c>
      <c r="E23" s="101" t="s">
        <v>132</v>
      </c>
      <c r="F23" s="101" t="s">
        <v>113</v>
      </c>
      <c r="G23" s="99">
        <v>2</v>
      </c>
      <c r="H23" s="102"/>
    </row>
    <row r="24" spans="1:8">
      <c r="A24" s="99">
        <v>21</v>
      </c>
      <c r="B24" s="100">
        <v>288.89999999999998</v>
      </c>
      <c r="C24" s="100">
        <v>289.5</v>
      </c>
      <c r="D24" s="101" t="s">
        <v>131</v>
      </c>
      <c r="E24" s="101" t="s">
        <v>132</v>
      </c>
      <c r="F24" s="101" t="s">
        <v>113</v>
      </c>
      <c r="G24" s="99">
        <v>2</v>
      </c>
      <c r="H24" s="102"/>
    </row>
    <row r="25" spans="1:8">
      <c r="A25" s="103">
        <v>22</v>
      </c>
      <c r="B25" s="100">
        <v>295</v>
      </c>
      <c r="C25" s="100">
        <v>295.73</v>
      </c>
      <c r="D25" s="101" t="s">
        <v>125</v>
      </c>
      <c r="E25" s="101" t="s">
        <v>132</v>
      </c>
      <c r="F25" s="101" t="s">
        <v>113</v>
      </c>
      <c r="G25" s="99">
        <v>2</v>
      </c>
      <c r="H25" s="102"/>
    </row>
    <row r="26" spans="1:8">
      <c r="A26" s="99">
        <v>23</v>
      </c>
      <c r="B26" s="100">
        <v>295</v>
      </c>
      <c r="C26" s="100">
        <v>295.73</v>
      </c>
      <c r="D26" s="101" t="s">
        <v>129</v>
      </c>
      <c r="E26" s="101" t="s">
        <v>132</v>
      </c>
      <c r="F26" s="101" t="s">
        <v>113</v>
      </c>
      <c r="G26" s="99">
        <v>2</v>
      </c>
      <c r="H26" s="102"/>
    </row>
    <row r="27" spans="1:8">
      <c r="A27" s="103">
        <v>24</v>
      </c>
      <c r="B27" s="104">
        <v>295.37</v>
      </c>
      <c r="C27" s="104">
        <v>295.37</v>
      </c>
      <c r="D27" s="103" t="s">
        <v>129</v>
      </c>
      <c r="E27" s="103" t="s">
        <v>127</v>
      </c>
      <c r="F27" s="103" t="s">
        <v>115</v>
      </c>
      <c r="G27" s="103">
        <v>1</v>
      </c>
      <c r="H27" s="103"/>
    </row>
    <row r="28" spans="1:8">
      <c r="A28" s="99">
        <v>25</v>
      </c>
      <c r="B28" s="100">
        <v>303.25</v>
      </c>
      <c r="C28" s="100">
        <v>303.95</v>
      </c>
      <c r="D28" s="101" t="s">
        <v>131</v>
      </c>
      <c r="E28" s="101" t="s">
        <v>132</v>
      </c>
      <c r="F28" s="101" t="s">
        <v>113</v>
      </c>
      <c r="G28" s="99">
        <v>2</v>
      </c>
      <c r="H28" s="102"/>
    </row>
    <row r="29" spans="1:8">
      <c r="A29" s="103">
        <v>26</v>
      </c>
      <c r="B29" s="104">
        <v>303.64999999999998</v>
      </c>
      <c r="C29" s="104">
        <v>303.64999999999998</v>
      </c>
      <c r="D29" s="103" t="s">
        <v>129</v>
      </c>
      <c r="E29" s="103" t="s">
        <v>127</v>
      </c>
      <c r="F29" s="103" t="s">
        <v>115</v>
      </c>
      <c r="G29" s="103">
        <v>1</v>
      </c>
      <c r="H29" s="103"/>
    </row>
    <row r="30" spans="1:8">
      <c r="A30" s="99">
        <v>27</v>
      </c>
      <c r="B30" s="100">
        <v>305.05</v>
      </c>
      <c r="C30" s="100">
        <v>305.89999999999998</v>
      </c>
      <c r="D30" s="101" t="s">
        <v>125</v>
      </c>
      <c r="E30" s="101" t="s">
        <v>132</v>
      </c>
      <c r="F30" s="101" t="s">
        <v>113</v>
      </c>
      <c r="G30" s="99">
        <v>2</v>
      </c>
      <c r="H30" s="102"/>
    </row>
    <row r="31" spans="1:8">
      <c r="A31" s="103">
        <v>28</v>
      </c>
      <c r="B31" s="100">
        <v>305.05</v>
      </c>
      <c r="C31" s="100">
        <v>305.89999999999998</v>
      </c>
      <c r="D31" s="101" t="s">
        <v>129</v>
      </c>
      <c r="E31" s="101" t="s">
        <v>132</v>
      </c>
      <c r="F31" s="101" t="s">
        <v>113</v>
      </c>
      <c r="G31" s="99">
        <v>2</v>
      </c>
      <c r="H31" s="102"/>
    </row>
    <row r="32" spans="1:8">
      <c r="A32" s="99">
        <v>29</v>
      </c>
      <c r="B32" s="104">
        <v>305.41000000000003</v>
      </c>
      <c r="C32" s="104">
        <v>305.41000000000003</v>
      </c>
      <c r="D32" s="103" t="s">
        <v>125</v>
      </c>
      <c r="E32" s="103" t="s">
        <v>127</v>
      </c>
      <c r="F32" s="103" t="s">
        <v>115</v>
      </c>
      <c r="G32" s="103">
        <v>1</v>
      </c>
      <c r="H32" s="103"/>
    </row>
    <row r="33" spans="1:8">
      <c r="A33" s="103">
        <v>30</v>
      </c>
      <c r="B33" s="104">
        <v>305.41000000000003</v>
      </c>
      <c r="C33" s="104">
        <v>305.41000000000003</v>
      </c>
      <c r="D33" s="103" t="s">
        <v>129</v>
      </c>
      <c r="E33" s="103" t="s">
        <v>127</v>
      </c>
      <c r="F33" s="103" t="s">
        <v>115</v>
      </c>
      <c r="G33" s="103">
        <v>1</v>
      </c>
      <c r="H33" s="103"/>
    </row>
    <row r="34" spans="1:8">
      <c r="A34" s="99">
        <v>31</v>
      </c>
      <c r="B34" s="100">
        <v>306.14999999999998</v>
      </c>
      <c r="C34" s="100">
        <v>306.3</v>
      </c>
      <c r="D34" s="101" t="s">
        <v>129</v>
      </c>
      <c r="E34" s="101" t="s">
        <v>126</v>
      </c>
      <c r="F34" s="101" t="s">
        <v>113</v>
      </c>
      <c r="G34" s="99">
        <v>1</v>
      </c>
      <c r="H34" s="102"/>
    </row>
    <row r="35" spans="1:8">
      <c r="A35" s="103">
        <v>32</v>
      </c>
      <c r="B35" s="100">
        <v>315.35000000000002</v>
      </c>
      <c r="C35" s="100">
        <v>316</v>
      </c>
      <c r="D35" s="101" t="s">
        <v>125</v>
      </c>
      <c r="E35" s="101" t="s">
        <v>132</v>
      </c>
      <c r="F35" s="101" t="s">
        <v>113</v>
      </c>
      <c r="G35" s="99">
        <v>1</v>
      </c>
      <c r="H35" s="102"/>
    </row>
    <row r="36" spans="1:8">
      <c r="A36" s="99">
        <v>33</v>
      </c>
      <c r="B36" s="104">
        <v>315.75</v>
      </c>
      <c r="C36" s="104">
        <v>315.75</v>
      </c>
      <c r="D36" s="103" t="s">
        <v>125</v>
      </c>
      <c r="E36" s="103" t="s">
        <v>127</v>
      </c>
      <c r="F36" s="103" t="s">
        <v>115</v>
      </c>
      <c r="G36" s="103">
        <v>1</v>
      </c>
      <c r="H36" s="103"/>
    </row>
    <row r="37" spans="1:8">
      <c r="A37" s="103">
        <v>34</v>
      </c>
      <c r="B37" s="104">
        <v>315.75</v>
      </c>
      <c r="C37" s="104">
        <v>315.75</v>
      </c>
      <c r="D37" s="103" t="s">
        <v>129</v>
      </c>
      <c r="E37" s="103" t="s">
        <v>127</v>
      </c>
      <c r="F37" s="103" t="s">
        <v>115</v>
      </c>
      <c r="G37" s="103" t="s">
        <v>130</v>
      </c>
      <c r="H37" s="103"/>
    </row>
    <row r="38" spans="1:8">
      <c r="A38" s="99">
        <v>35</v>
      </c>
      <c r="B38" s="104">
        <v>317.42</v>
      </c>
      <c r="C38" s="104">
        <v>317.42</v>
      </c>
      <c r="D38" s="103" t="s">
        <v>125</v>
      </c>
      <c r="E38" s="103" t="s">
        <v>127</v>
      </c>
      <c r="F38" s="103" t="s">
        <v>115</v>
      </c>
      <c r="G38" s="103">
        <v>1</v>
      </c>
      <c r="H38" s="103"/>
    </row>
    <row r="39" spans="1:8">
      <c r="A39" s="103">
        <v>36</v>
      </c>
      <c r="B39" s="100">
        <v>325.10000000000002</v>
      </c>
      <c r="C39" s="100">
        <v>326</v>
      </c>
      <c r="D39" s="101" t="s">
        <v>125</v>
      </c>
      <c r="E39" s="101" t="s">
        <v>132</v>
      </c>
      <c r="F39" s="101" t="s">
        <v>113</v>
      </c>
      <c r="G39" s="99">
        <v>2</v>
      </c>
      <c r="H39" s="102"/>
    </row>
    <row r="40" spans="1:8">
      <c r="A40" s="99">
        <v>37</v>
      </c>
      <c r="B40" s="100">
        <v>325.10000000000002</v>
      </c>
      <c r="C40" s="100">
        <v>326</v>
      </c>
      <c r="D40" s="101" t="s">
        <v>129</v>
      </c>
      <c r="E40" s="101" t="s">
        <v>132</v>
      </c>
      <c r="F40" s="101" t="s">
        <v>113</v>
      </c>
      <c r="G40" s="99">
        <v>2</v>
      </c>
      <c r="H40" s="102"/>
    </row>
    <row r="41" spans="1:8">
      <c r="A41" s="103">
        <v>38</v>
      </c>
      <c r="B41" s="104">
        <v>325.63</v>
      </c>
      <c r="C41" s="104">
        <v>325.63</v>
      </c>
      <c r="D41" s="103" t="s">
        <v>125</v>
      </c>
      <c r="E41" s="103" t="s">
        <v>127</v>
      </c>
      <c r="F41" s="103" t="s">
        <v>115</v>
      </c>
      <c r="G41" s="103">
        <v>1</v>
      </c>
      <c r="H41" s="103"/>
    </row>
    <row r="42" spans="1:8">
      <c r="A42" s="99">
        <v>39</v>
      </c>
      <c r="B42" s="104">
        <v>325.63</v>
      </c>
      <c r="C42" s="104">
        <v>325.63</v>
      </c>
      <c r="D42" s="103" t="s">
        <v>129</v>
      </c>
      <c r="E42" s="103" t="s">
        <v>127</v>
      </c>
      <c r="F42" s="103" t="s">
        <v>115</v>
      </c>
      <c r="G42" s="103">
        <v>1</v>
      </c>
      <c r="H42" s="103"/>
    </row>
    <row r="43" spans="1:8">
      <c r="A43" s="103">
        <v>40</v>
      </c>
      <c r="B43" s="100">
        <v>329.1</v>
      </c>
      <c r="C43" s="100">
        <v>330</v>
      </c>
      <c r="D43" s="101" t="s">
        <v>125</v>
      </c>
      <c r="E43" s="101" t="s">
        <v>132</v>
      </c>
      <c r="F43" s="101" t="s">
        <v>113</v>
      </c>
      <c r="G43" s="99">
        <v>2</v>
      </c>
      <c r="H43" s="102"/>
    </row>
    <row r="44" spans="1:8">
      <c r="A44" s="99">
        <v>41</v>
      </c>
      <c r="B44" s="100">
        <v>329.1</v>
      </c>
      <c r="C44" s="100">
        <v>330</v>
      </c>
      <c r="D44" s="101" t="s">
        <v>129</v>
      </c>
      <c r="E44" s="101" t="s">
        <v>132</v>
      </c>
      <c r="F44" s="101" t="s">
        <v>113</v>
      </c>
      <c r="G44" s="99">
        <v>2</v>
      </c>
      <c r="H44" s="102"/>
    </row>
    <row r="45" spans="1:8">
      <c r="A45" s="103">
        <v>42</v>
      </c>
      <c r="B45" s="104">
        <v>329.56</v>
      </c>
      <c r="C45" s="104">
        <v>329.56</v>
      </c>
      <c r="D45" s="103" t="s">
        <v>125</v>
      </c>
      <c r="E45" s="103" t="s">
        <v>127</v>
      </c>
      <c r="F45" s="103" t="s">
        <v>115</v>
      </c>
      <c r="G45" s="103">
        <v>1</v>
      </c>
      <c r="H45" s="103"/>
    </row>
    <row r="46" spans="1:8">
      <c r="A46" s="99">
        <v>43</v>
      </c>
      <c r="B46" s="104">
        <v>329.56</v>
      </c>
      <c r="C46" s="104">
        <v>329.56</v>
      </c>
      <c r="D46" s="103" t="s">
        <v>129</v>
      </c>
      <c r="E46" s="103" t="s">
        <v>127</v>
      </c>
      <c r="F46" s="103" t="s">
        <v>115</v>
      </c>
      <c r="G46" s="103">
        <v>1</v>
      </c>
      <c r="H46" s="103"/>
    </row>
    <row r="47" spans="1:8">
      <c r="A47" s="103">
        <v>44</v>
      </c>
      <c r="B47" s="104">
        <v>331.95</v>
      </c>
      <c r="C47" s="104">
        <v>331.95</v>
      </c>
      <c r="D47" s="103" t="s">
        <v>129</v>
      </c>
      <c r="E47" s="103" t="s">
        <v>127</v>
      </c>
      <c r="F47" s="103" t="s">
        <v>115</v>
      </c>
      <c r="G47" s="103" t="s">
        <v>130</v>
      </c>
      <c r="H47" s="103"/>
    </row>
    <row r="48" spans="1:8">
      <c r="A48" s="99">
        <v>45</v>
      </c>
      <c r="B48" s="104">
        <v>332.25</v>
      </c>
      <c r="C48" s="104">
        <v>332.25</v>
      </c>
      <c r="D48" s="103" t="s">
        <v>125</v>
      </c>
      <c r="E48" s="103" t="s">
        <v>127</v>
      </c>
      <c r="F48" s="103" t="s">
        <v>115</v>
      </c>
      <c r="G48" s="103" t="s">
        <v>130</v>
      </c>
      <c r="H48" s="103"/>
    </row>
    <row r="49" spans="1:8">
      <c r="A49" s="103">
        <v>46</v>
      </c>
      <c r="B49" s="104">
        <v>332.25</v>
      </c>
      <c r="C49" s="104">
        <v>332.25</v>
      </c>
      <c r="D49" s="103" t="s">
        <v>129</v>
      </c>
      <c r="E49" s="103" t="s">
        <v>127</v>
      </c>
      <c r="F49" s="103" t="s">
        <v>115</v>
      </c>
      <c r="G49" s="103">
        <v>1</v>
      </c>
      <c r="H49" s="103"/>
    </row>
    <row r="50" spans="1:8">
      <c r="A50" s="99">
        <v>47</v>
      </c>
      <c r="B50" s="104">
        <v>336.6</v>
      </c>
      <c r="C50" s="104">
        <v>336.6</v>
      </c>
      <c r="D50" s="103" t="s">
        <v>129</v>
      </c>
      <c r="E50" s="103" t="s">
        <v>127</v>
      </c>
      <c r="F50" s="103" t="s">
        <v>115</v>
      </c>
      <c r="G50" s="103">
        <v>1</v>
      </c>
      <c r="H50" s="103"/>
    </row>
    <row r="51" spans="1:8">
      <c r="A51" s="103">
        <v>48</v>
      </c>
      <c r="B51" s="100">
        <v>357.6</v>
      </c>
      <c r="C51" s="100">
        <v>358.45</v>
      </c>
      <c r="D51" s="101" t="s">
        <v>131</v>
      </c>
      <c r="E51" s="101" t="s">
        <v>132</v>
      </c>
      <c r="F51" s="101" t="s">
        <v>113</v>
      </c>
      <c r="G51" s="99">
        <v>1</v>
      </c>
      <c r="H51" s="102"/>
    </row>
    <row r="52" spans="1:8">
      <c r="A52" s="99">
        <v>49</v>
      </c>
      <c r="B52" s="104">
        <v>358.1</v>
      </c>
      <c r="C52" s="104">
        <v>358.1</v>
      </c>
      <c r="D52" s="103" t="s">
        <v>125</v>
      </c>
      <c r="E52" s="103" t="s">
        <v>127</v>
      </c>
      <c r="F52" s="103" t="s">
        <v>115</v>
      </c>
      <c r="G52" s="103">
        <v>1</v>
      </c>
      <c r="H52" s="103"/>
    </row>
    <row r="53" spans="1:8">
      <c r="A53" s="103">
        <v>50</v>
      </c>
      <c r="B53" s="104">
        <v>358.1</v>
      </c>
      <c r="C53" s="104">
        <v>358.1</v>
      </c>
      <c r="D53" s="103" t="s">
        <v>129</v>
      </c>
      <c r="E53" s="103" t="s">
        <v>127</v>
      </c>
      <c r="F53" s="103" t="s">
        <v>115</v>
      </c>
      <c r="G53" s="103">
        <v>1</v>
      </c>
      <c r="H53" s="103"/>
    </row>
    <row r="54" spans="1:8">
      <c r="A54" s="99">
        <v>51</v>
      </c>
      <c r="B54" s="104">
        <v>360.57</v>
      </c>
      <c r="C54" s="104">
        <v>360.57</v>
      </c>
      <c r="D54" s="103" t="s">
        <v>129</v>
      </c>
      <c r="E54" s="103" t="s">
        <v>127</v>
      </c>
      <c r="F54" s="103" t="s">
        <v>115</v>
      </c>
      <c r="G54" s="103">
        <v>1</v>
      </c>
      <c r="H54" s="103"/>
    </row>
    <row r="55" spans="1:8">
      <c r="A55" s="103">
        <v>52</v>
      </c>
      <c r="B55" s="106">
        <v>361.6</v>
      </c>
      <c r="C55" s="107">
        <v>361.6</v>
      </c>
      <c r="D55" s="108" t="s">
        <v>125</v>
      </c>
      <c r="E55" s="109" t="s">
        <v>127</v>
      </c>
      <c r="F55" s="109" t="s">
        <v>115</v>
      </c>
      <c r="G55" s="103">
        <v>1</v>
      </c>
      <c r="H55" s="103"/>
    </row>
    <row r="56" spans="1:8">
      <c r="A56" s="99">
        <v>53</v>
      </c>
      <c r="B56" s="106">
        <v>361.6</v>
      </c>
      <c r="C56" s="107">
        <v>361.6</v>
      </c>
      <c r="D56" s="108" t="s">
        <v>129</v>
      </c>
      <c r="E56" s="109" t="s">
        <v>127</v>
      </c>
      <c r="F56" s="109" t="s">
        <v>115</v>
      </c>
      <c r="G56" s="103">
        <v>1</v>
      </c>
      <c r="H56" s="103"/>
    </row>
    <row r="57" spans="1:8">
      <c r="A57" s="103">
        <v>54</v>
      </c>
      <c r="B57" s="112">
        <v>363.4</v>
      </c>
      <c r="C57" s="113">
        <v>363.95</v>
      </c>
      <c r="D57" s="114" t="s">
        <v>131</v>
      </c>
      <c r="E57" s="115" t="s">
        <v>132</v>
      </c>
      <c r="F57" s="115" t="s">
        <v>113</v>
      </c>
      <c r="G57" s="99">
        <v>1</v>
      </c>
      <c r="H57" s="102"/>
    </row>
    <row r="58" spans="1:8">
      <c r="A58" s="99">
        <v>55</v>
      </c>
      <c r="B58" s="106">
        <v>365.45</v>
      </c>
      <c r="C58" s="107">
        <v>365.45</v>
      </c>
      <c r="D58" s="108" t="s">
        <v>125</v>
      </c>
      <c r="E58" s="109" t="s">
        <v>127</v>
      </c>
      <c r="F58" s="109" t="s">
        <v>115</v>
      </c>
      <c r="G58" s="103">
        <v>1</v>
      </c>
      <c r="H58" s="103"/>
    </row>
    <row r="59" spans="1:8">
      <c r="A59" s="103">
        <v>56</v>
      </c>
      <c r="B59" s="112">
        <v>369.65</v>
      </c>
      <c r="C59" s="113">
        <v>370.7</v>
      </c>
      <c r="D59" s="114" t="s">
        <v>131</v>
      </c>
      <c r="E59" s="115" t="s">
        <v>132</v>
      </c>
      <c r="F59" s="115" t="s">
        <v>113</v>
      </c>
      <c r="G59" s="99">
        <v>2</v>
      </c>
      <c r="H59" s="102"/>
    </row>
    <row r="60" spans="1:8">
      <c r="A60" s="99">
        <v>57</v>
      </c>
      <c r="B60" s="106">
        <v>370.1</v>
      </c>
      <c r="C60" s="107">
        <v>370.1</v>
      </c>
      <c r="D60" s="108" t="s">
        <v>129</v>
      </c>
      <c r="E60" s="109" t="s">
        <v>127</v>
      </c>
      <c r="F60" s="109" t="s">
        <v>115</v>
      </c>
      <c r="G60" s="103">
        <v>1</v>
      </c>
      <c r="H60" s="103"/>
    </row>
    <row r="61" spans="1:8">
      <c r="A61" s="103">
        <v>58</v>
      </c>
      <c r="B61" s="106">
        <v>371.75</v>
      </c>
      <c r="C61" s="107">
        <v>371.75</v>
      </c>
      <c r="D61" s="108" t="s">
        <v>129</v>
      </c>
      <c r="E61" s="109" t="s">
        <v>127</v>
      </c>
      <c r="F61" s="109" t="s">
        <v>115</v>
      </c>
      <c r="G61" s="103" t="s">
        <v>130</v>
      </c>
      <c r="H61" s="103" t="s">
        <v>133</v>
      </c>
    </row>
    <row r="62" spans="1:8">
      <c r="A62" s="99">
        <v>59</v>
      </c>
      <c r="B62" s="106">
        <v>371.82</v>
      </c>
      <c r="C62" s="107">
        <v>371.82</v>
      </c>
      <c r="D62" s="108" t="s">
        <v>125</v>
      </c>
      <c r="E62" s="109" t="s">
        <v>127</v>
      </c>
      <c r="F62" s="109" t="s">
        <v>115</v>
      </c>
      <c r="G62" s="103" t="s">
        <v>130</v>
      </c>
      <c r="H62" s="103" t="s">
        <v>133</v>
      </c>
    </row>
    <row r="63" spans="1:8">
      <c r="A63" s="103">
        <v>60</v>
      </c>
      <c r="B63" s="106">
        <v>372.02</v>
      </c>
      <c r="C63" s="107">
        <v>372.02</v>
      </c>
      <c r="D63" s="108" t="s">
        <v>125</v>
      </c>
      <c r="E63" s="109" t="s">
        <v>127</v>
      </c>
      <c r="F63" s="109" t="s">
        <v>115</v>
      </c>
      <c r="G63" s="103" t="s">
        <v>130</v>
      </c>
      <c r="H63" s="103" t="s">
        <v>133</v>
      </c>
    </row>
    <row r="64" spans="1:8">
      <c r="A64" s="99">
        <v>61</v>
      </c>
      <c r="B64" s="106">
        <v>372.35</v>
      </c>
      <c r="C64" s="107">
        <v>372.35</v>
      </c>
      <c r="D64" s="108" t="s">
        <v>125</v>
      </c>
      <c r="E64" s="109" t="s">
        <v>127</v>
      </c>
      <c r="F64" s="109" t="s">
        <v>115</v>
      </c>
      <c r="G64" s="103">
        <v>1</v>
      </c>
      <c r="H64" s="103" t="s">
        <v>133</v>
      </c>
    </row>
    <row r="65" spans="1:8">
      <c r="A65" s="103">
        <v>62</v>
      </c>
      <c r="B65" s="106">
        <v>372.35</v>
      </c>
      <c r="C65" s="106">
        <v>372.35</v>
      </c>
      <c r="D65" s="108" t="s">
        <v>129</v>
      </c>
      <c r="E65" s="109" t="s">
        <v>127</v>
      </c>
      <c r="F65" s="109" t="s">
        <v>115</v>
      </c>
      <c r="G65" s="103">
        <v>1</v>
      </c>
      <c r="H65" s="103" t="s">
        <v>133</v>
      </c>
    </row>
    <row r="66" spans="1:8">
      <c r="A66" s="99">
        <v>63</v>
      </c>
      <c r="B66" s="106">
        <v>374.08</v>
      </c>
      <c r="C66" s="107">
        <v>374.08</v>
      </c>
      <c r="D66" s="108" t="s">
        <v>129</v>
      </c>
      <c r="E66" s="109" t="s">
        <v>127</v>
      </c>
      <c r="F66" s="109" t="s">
        <v>115</v>
      </c>
      <c r="G66" s="103" t="s">
        <v>130</v>
      </c>
      <c r="H66" s="103"/>
    </row>
    <row r="67" spans="1:8">
      <c r="A67" s="103">
        <v>64</v>
      </c>
      <c r="B67" s="112">
        <v>376.8</v>
      </c>
      <c r="C67" s="113">
        <v>378</v>
      </c>
      <c r="D67" s="114" t="s">
        <v>131</v>
      </c>
      <c r="E67" s="115" t="s">
        <v>132</v>
      </c>
      <c r="F67" s="115" t="s">
        <v>113</v>
      </c>
      <c r="G67" s="99">
        <v>2</v>
      </c>
      <c r="H67" s="102"/>
    </row>
    <row r="68" spans="1:8">
      <c r="A68" s="99">
        <v>65</v>
      </c>
      <c r="B68" s="112">
        <v>383.2</v>
      </c>
      <c r="C68" s="113">
        <v>384.2</v>
      </c>
      <c r="D68" s="114" t="s">
        <v>131</v>
      </c>
      <c r="E68" s="115" t="s">
        <v>132</v>
      </c>
      <c r="F68" s="115" t="s">
        <v>113</v>
      </c>
      <c r="G68" s="99">
        <v>2</v>
      </c>
      <c r="H68" s="102"/>
    </row>
    <row r="69" spans="1:8">
      <c r="A69" s="103">
        <v>66</v>
      </c>
      <c r="B69" s="106">
        <v>383.65</v>
      </c>
      <c r="C69" s="107">
        <v>383.65</v>
      </c>
      <c r="D69" s="108" t="s">
        <v>125</v>
      </c>
      <c r="E69" s="109" t="s">
        <v>127</v>
      </c>
      <c r="F69" s="109" t="s">
        <v>115</v>
      </c>
      <c r="G69" s="103">
        <v>1</v>
      </c>
      <c r="H69" s="103"/>
    </row>
    <row r="70" spans="1:8">
      <c r="A70" s="99">
        <v>67</v>
      </c>
      <c r="B70" s="106">
        <v>383.65</v>
      </c>
      <c r="C70" s="107">
        <v>383.65</v>
      </c>
      <c r="D70" s="108" t="s">
        <v>129</v>
      </c>
      <c r="E70" s="109" t="s">
        <v>127</v>
      </c>
      <c r="F70" s="109" t="s">
        <v>115</v>
      </c>
      <c r="G70" s="103">
        <v>1</v>
      </c>
      <c r="H70" s="103"/>
    </row>
    <row r="71" spans="1:8">
      <c r="A71" s="103">
        <v>68</v>
      </c>
      <c r="B71" s="112">
        <v>387.8</v>
      </c>
      <c r="C71" s="113">
        <v>388.6</v>
      </c>
      <c r="D71" s="114" t="s">
        <v>131</v>
      </c>
      <c r="E71" s="115" t="s">
        <v>132</v>
      </c>
      <c r="F71" s="115" t="s">
        <v>113</v>
      </c>
      <c r="G71" s="99">
        <v>2</v>
      </c>
      <c r="H71" s="102"/>
    </row>
    <row r="72" spans="1:8">
      <c r="A72" s="99">
        <v>69</v>
      </c>
      <c r="B72" s="106">
        <v>388.13</v>
      </c>
      <c r="C72" s="107">
        <v>388.13</v>
      </c>
      <c r="D72" s="108" t="s">
        <v>125</v>
      </c>
      <c r="E72" s="109" t="s">
        <v>127</v>
      </c>
      <c r="F72" s="109" t="s">
        <v>115</v>
      </c>
      <c r="G72" s="103" t="s">
        <v>130</v>
      </c>
      <c r="H72" s="103"/>
    </row>
    <row r="73" spans="1:8">
      <c r="A73" s="103">
        <v>70</v>
      </c>
      <c r="B73" s="112">
        <v>391.9</v>
      </c>
      <c r="C73" s="113">
        <v>393</v>
      </c>
      <c r="D73" s="114" t="s">
        <v>131</v>
      </c>
      <c r="E73" s="115" t="s">
        <v>132</v>
      </c>
      <c r="F73" s="115" t="s">
        <v>113</v>
      </c>
      <c r="G73" s="99">
        <v>2</v>
      </c>
      <c r="H73" s="102"/>
    </row>
    <row r="74" spans="1:8">
      <c r="A74" s="99">
        <v>71</v>
      </c>
      <c r="B74" s="106">
        <v>395.55</v>
      </c>
      <c r="C74" s="107">
        <v>395.55</v>
      </c>
      <c r="D74" s="108" t="s">
        <v>129</v>
      </c>
      <c r="E74" s="109" t="s">
        <v>127</v>
      </c>
      <c r="F74" s="109" t="s">
        <v>115</v>
      </c>
      <c r="G74" s="103">
        <v>1</v>
      </c>
      <c r="H74" s="103"/>
    </row>
    <row r="75" spans="1:8">
      <c r="A75" s="103">
        <v>72</v>
      </c>
      <c r="B75" s="112">
        <v>395.75</v>
      </c>
      <c r="C75" s="113">
        <v>396.6</v>
      </c>
      <c r="D75" s="114" t="s">
        <v>125</v>
      </c>
      <c r="E75" s="115" t="s">
        <v>132</v>
      </c>
      <c r="F75" s="115" t="s">
        <v>113</v>
      </c>
      <c r="G75" s="99">
        <v>1</v>
      </c>
      <c r="H75" s="102"/>
    </row>
    <row r="76" spans="1:8">
      <c r="A76" s="99">
        <v>73</v>
      </c>
      <c r="B76" s="112">
        <v>395.75</v>
      </c>
      <c r="C76" s="113">
        <v>396.6</v>
      </c>
      <c r="D76" s="114" t="s">
        <v>129</v>
      </c>
      <c r="E76" s="115" t="s">
        <v>132</v>
      </c>
      <c r="F76" s="115" t="s">
        <v>113</v>
      </c>
      <c r="G76" s="99">
        <v>1</v>
      </c>
      <c r="H76" s="102"/>
    </row>
    <row r="77" spans="1:8">
      <c r="A77" s="103">
        <v>74</v>
      </c>
      <c r="B77" s="106">
        <v>401.5</v>
      </c>
      <c r="C77" s="107">
        <v>401.5</v>
      </c>
      <c r="D77" s="108" t="s">
        <v>129</v>
      </c>
      <c r="E77" s="109" t="s">
        <v>127</v>
      </c>
      <c r="F77" s="109" t="s">
        <v>115</v>
      </c>
      <c r="G77" s="103">
        <v>1</v>
      </c>
      <c r="H77" s="103"/>
    </row>
    <row r="78" spans="1:8">
      <c r="A78" s="99">
        <v>75</v>
      </c>
      <c r="B78" s="112">
        <v>402.6</v>
      </c>
      <c r="C78" s="113">
        <v>404</v>
      </c>
      <c r="D78" s="114" t="s">
        <v>129</v>
      </c>
      <c r="E78" s="117" t="s">
        <v>132</v>
      </c>
      <c r="F78" s="115" t="s">
        <v>113</v>
      </c>
      <c r="G78" s="99">
        <v>2</v>
      </c>
      <c r="H78" s="102"/>
    </row>
    <row r="79" spans="1:8">
      <c r="A79" s="103">
        <v>76</v>
      </c>
      <c r="B79" s="112">
        <v>407.29</v>
      </c>
      <c r="C79" s="113">
        <v>408</v>
      </c>
      <c r="D79" s="114" t="s">
        <v>125</v>
      </c>
      <c r="E79" s="115" t="s">
        <v>132</v>
      </c>
      <c r="F79" s="115" t="s">
        <v>113</v>
      </c>
      <c r="G79" s="99">
        <v>2</v>
      </c>
      <c r="H79" s="102"/>
    </row>
    <row r="80" spans="1:8">
      <c r="A80" s="99">
        <v>77</v>
      </c>
      <c r="B80" s="112">
        <v>407.35</v>
      </c>
      <c r="C80" s="113">
        <v>408</v>
      </c>
      <c r="D80" s="114" t="s">
        <v>129</v>
      </c>
      <c r="E80" s="115" t="s">
        <v>132</v>
      </c>
      <c r="F80" s="115" t="s">
        <v>113</v>
      </c>
      <c r="G80" s="99">
        <v>2</v>
      </c>
      <c r="H80" s="102"/>
    </row>
    <row r="81" spans="1:8">
      <c r="A81" s="103">
        <v>78</v>
      </c>
      <c r="B81" s="106">
        <v>407.6</v>
      </c>
      <c r="C81" s="107">
        <v>407.6</v>
      </c>
      <c r="D81" s="108" t="s">
        <v>125</v>
      </c>
      <c r="E81" s="109" t="s">
        <v>127</v>
      </c>
      <c r="F81" s="109" t="s">
        <v>115</v>
      </c>
      <c r="G81" s="103" t="s">
        <v>130</v>
      </c>
      <c r="H81" s="103"/>
    </row>
    <row r="82" spans="1:8">
      <c r="A82" s="99">
        <v>79</v>
      </c>
      <c r="B82" s="112">
        <v>416.34</v>
      </c>
      <c r="C82" s="113">
        <v>417.06</v>
      </c>
      <c r="D82" s="114" t="s">
        <v>125</v>
      </c>
      <c r="E82" s="117" t="s">
        <v>132</v>
      </c>
      <c r="F82" s="115" t="s">
        <v>113</v>
      </c>
      <c r="G82" s="99">
        <v>1</v>
      </c>
      <c r="H82" s="102"/>
    </row>
    <row r="83" spans="1:8">
      <c r="A83" s="103">
        <v>80</v>
      </c>
      <c r="B83" s="112">
        <v>416.34</v>
      </c>
      <c r="C83" s="113">
        <v>417.07</v>
      </c>
      <c r="D83" s="114" t="s">
        <v>129</v>
      </c>
      <c r="E83" s="117" t="s">
        <v>132</v>
      </c>
      <c r="F83" s="115" t="s">
        <v>113</v>
      </c>
      <c r="G83" s="99">
        <v>1</v>
      </c>
      <c r="H83" s="102"/>
    </row>
    <row r="84" spans="1:8">
      <c r="A84" s="99">
        <v>81</v>
      </c>
      <c r="B84" s="106">
        <v>416.55</v>
      </c>
      <c r="C84" s="107">
        <v>416.55</v>
      </c>
      <c r="D84" s="108" t="s">
        <v>125</v>
      </c>
      <c r="E84" s="109" t="s">
        <v>127</v>
      </c>
      <c r="F84" s="109" t="s">
        <v>115</v>
      </c>
      <c r="G84" s="103">
        <v>1</v>
      </c>
      <c r="H84" s="103"/>
    </row>
    <row r="85" spans="1:8">
      <c r="A85" s="118">
        <v>82</v>
      </c>
      <c r="B85" s="122">
        <v>417.35</v>
      </c>
      <c r="C85" s="123">
        <v>419.3</v>
      </c>
      <c r="D85" s="124" t="s">
        <v>131</v>
      </c>
      <c r="E85" s="125" t="s">
        <v>132</v>
      </c>
      <c r="F85" s="126" t="s">
        <v>113</v>
      </c>
      <c r="G85" s="99">
        <v>4</v>
      </c>
      <c r="H85" s="102"/>
    </row>
    <row r="86" spans="1:8">
      <c r="A86" s="99">
        <v>83</v>
      </c>
      <c r="B86" s="104">
        <v>417.8</v>
      </c>
      <c r="C86" s="104">
        <v>417.8</v>
      </c>
      <c r="D86" s="103" t="s">
        <v>125</v>
      </c>
      <c r="E86" s="103" t="s">
        <v>127</v>
      </c>
      <c r="F86" s="103" t="s">
        <v>115</v>
      </c>
      <c r="G86" s="118">
        <v>1</v>
      </c>
      <c r="H86" s="118"/>
    </row>
    <row r="87" spans="1:8" s="119" customFormat="1" ht="27" customHeight="1">
      <c r="A87" s="445" t="s">
        <v>134</v>
      </c>
      <c r="B87" s="446"/>
      <c r="C87" s="446"/>
      <c r="D87" s="446"/>
      <c r="E87" s="446"/>
      <c r="F87" s="447"/>
      <c r="G87" s="97">
        <f>SUM(G4:G86)</f>
        <v>94</v>
      </c>
      <c r="H87" s="97"/>
    </row>
    <row r="88" spans="1:8" s="300" customFormat="1" ht="22.5" customHeight="1">
      <c r="A88" s="444" t="s">
        <v>135</v>
      </c>
      <c r="B88" s="444"/>
      <c r="C88" s="444"/>
      <c r="D88" s="444"/>
      <c r="E88" s="444"/>
      <c r="F88" s="444"/>
      <c r="G88" s="302">
        <v>60</v>
      </c>
      <c r="H88" s="301"/>
    </row>
    <row r="89" spans="1:8" ht="22.5" customHeight="1">
      <c r="A89" s="121"/>
      <c r="B89" s="121"/>
      <c r="C89" s="121"/>
      <c r="D89" s="121"/>
      <c r="E89" s="121"/>
      <c r="F89" s="121"/>
    </row>
    <row r="90" spans="1:8" ht="35.5" customHeight="1">
      <c r="B90" s="448" t="s">
        <v>136</v>
      </c>
      <c r="C90" s="448"/>
      <c r="D90" s="448"/>
      <c r="E90" s="448"/>
      <c r="F90" s="448"/>
      <c r="G90" s="448"/>
      <c r="H90" s="448"/>
    </row>
  </sheetData>
  <mergeCells count="5">
    <mergeCell ref="A1:H1"/>
    <mergeCell ref="A2:H2"/>
    <mergeCell ref="A87:F87"/>
    <mergeCell ref="A88:F88"/>
    <mergeCell ref="B90:H9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4968D-6F40-41A0-88D7-2E45B92F1B4F}">
  <dimension ref="A1:H12"/>
  <sheetViews>
    <sheetView topLeftCell="A2" zoomScale="110" zoomScaleNormal="110" workbookViewId="0">
      <selection activeCell="K12" sqref="K12"/>
    </sheetView>
  </sheetViews>
  <sheetFormatPr defaultColWidth="9" defaultRowHeight="10.5"/>
  <cols>
    <col min="1" max="1" width="6.6328125" style="96" customWidth="1"/>
    <col min="2" max="2" width="8" style="96" customWidth="1"/>
    <col min="3" max="3" width="10.453125" style="96" customWidth="1"/>
    <col min="4" max="4" width="7.7265625" style="96" customWidth="1"/>
    <col min="5" max="6" width="10.453125" style="96" customWidth="1"/>
    <col min="7" max="7" width="9.08984375" style="96" customWidth="1"/>
    <col min="8" max="8" width="22.90625" style="96" customWidth="1"/>
    <col min="9" max="226" width="9" style="96"/>
    <col min="227" max="227" width="5.453125" style="96" customWidth="1"/>
    <col min="228" max="228" width="12.90625" style="96" customWidth="1"/>
    <col min="229" max="229" width="11.453125" style="96" customWidth="1"/>
    <col min="230" max="230" width="14.453125" style="96" customWidth="1"/>
    <col min="231" max="231" width="20.08984375" style="96" customWidth="1"/>
    <col min="232" max="232" width="7.08984375" style="96" customWidth="1"/>
    <col min="233" max="233" width="7.453125" style="96" customWidth="1"/>
    <col min="234" max="234" width="6.453125" style="96" customWidth="1"/>
    <col min="235" max="235" width="16.90625" style="96" customWidth="1"/>
    <col min="236" max="237" width="25.08984375" style="96" customWidth="1"/>
    <col min="238" max="240" width="16.08984375" style="96" customWidth="1"/>
    <col min="241" max="241" width="15.453125" style="96" customWidth="1"/>
    <col min="242" max="245" width="11" style="96" customWidth="1"/>
    <col min="246" max="246" width="21.08984375" style="96" customWidth="1"/>
    <col min="247" max="247" width="21.453125" style="96" customWidth="1"/>
    <col min="248" max="248" width="10.90625" style="96" customWidth="1"/>
    <col min="249" max="249" width="7.453125" style="96" customWidth="1"/>
    <col min="250" max="250" width="6.453125" style="96" customWidth="1"/>
    <col min="251" max="252" width="9" style="96"/>
    <col min="253" max="253" width="10" style="96" customWidth="1"/>
    <col min="254" max="256" width="11.90625" style="96" customWidth="1"/>
    <col min="257" max="257" width="9" style="96"/>
    <col min="258" max="258" width="8.08984375" style="96" customWidth="1"/>
    <col min="259" max="259" width="21.90625" style="96" customWidth="1"/>
    <col min="260" max="260" width="21.08984375" style="96" customWidth="1"/>
    <col min="261" max="261" width="9" style="96"/>
    <col min="262" max="262" width="21.90625" style="96" customWidth="1"/>
    <col min="263" max="263" width="21.08984375" style="96" customWidth="1"/>
    <col min="264" max="482" width="9" style="96"/>
    <col min="483" max="483" width="5.453125" style="96" customWidth="1"/>
    <col min="484" max="484" width="12.90625" style="96" customWidth="1"/>
    <col min="485" max="485" width="11.453125" style="96" customWidth="1"/>
    <col min="486" max="486" width="14.453125" style="96" customWidth="1"/>
    <col min="487" max="487" width="20.08984375" style="96" customWidth="1"/>
    <col min="488" max="488" width="7.08984375" style="96" customWidth="1"/>
    <col min="489" max="489" width="7.453125" style="96" customWidth="1"/>
    <col min="490" max="490" width="6.453125" style="96" customWidth="1"/>
    <col min="491" max="491" width="16.90625" style="96" customWidth="1"/>
    <col min="492" max="493" width="25.08984375" style="96" customWidth="1"/>
    <col min="494" max="496" width="16.08984375" style="96" customWidth="1"/>
    <col min="497" max="497" width="15.453125" style="96" customWidth="1"/>
    <col min="498" max="501" width="11" style="96" customWidth="1"/>
    <col min="502" max="502" width="21.08984375" style="96" customWidth="1"/>
    <col min="503" max="503" width="21.453125" style="96" customWidth="1"/>
    <col min="504" max="504" width="10.90625" style="96" customWidth="1"/>
    <col min="505" max="505" width="7.453125" style="96" customWidth="1"/>
    <col min="506" max="506" width="6.453125" style="96" customWidth="1"/>
    <col min="507" max="508" width="9" style="96"/>
    <col min="509" max="509" width="10" style="96" customWidth="1"/>
    <col min="510" max="512" width="11.90625" style="96" customWidth="1"/>
    <col min="513" max="513" width="9" style="96"/>
    <col min="514" max="514" width="8.08984375" style="96" customWidth="1"/>
    <col min="515" max="515" width="21.90625" style="96" customWidth="1"/>
    <col min="516" max="516" width="21.08984375" style="96" customWidth="1"/>
    <col min="517" max="517" width="9" style="96"/>
    <col min="518" max="518" width="21.90625" style="96" customWidth="1"/>
    <col min="519" max="519" width="21.08984375" style="96" customWidth="1"/>
    <col min="520" max="738" width="9" style="96"/>
    <col min="739" max="739" width="5.453125" style="96" customWidth="1"/>
    <col min="740" max="740" width="12.90625" style="96" customWidth="1"/>
    <col min="741" max="741" width="11.453125" style="96" customWidth="1"/>
    <col min="742" max="742" width="14.453125" style="96" customWidth="1"/>
    <col min="743" max="743" width="20.08984375" style="96" customWidth="1"/>
    <col min="744" max="744" width="7.08984375" style="96" customWidth="1"/>
    <col min="745" max="745" width="7.453125" style="96" customWidth="1"/>
    <col min="746" max="746" width="6.453125" style="96" customWidth="1"/>
    <col min="747" max="747" width="16.90625" style="96" customWidth="1"/>
    <col min="748" max="749" width="25.08984375" style="96" customWidth="1"/>
    <col min="750" max="752" width="16.08984375" style="96" customWidth="1"/>
    <col min="753" max="753" width="15.453125" style="96" customWidth="1"/>
    <col min="754" max="757" width="11" style="96" customWidth="1"/>
    <col min="758" max="758" width="21.08984375" style="96" customWidth="1"/>
    <col min="759" max="759" width="21.453125" style="96" customWidth="1"/>
    <col min="760" max="760" width="10.90625" style="96" customWidth="1"/>
    <col min="761" max="761" width="7.453125" style="96" customWidth="1"/>
    <col min="762" max="762" width="6.453125" style="96" customWidth="1"/>
    <col min="763" max="764" width="9" style="96"/>
    <col min="765" max="765" width="10" style="96" customWidth="1"/>
    <col min="766" max="768" width="11.90625" style="96" customWidth="1"/>
    <col min="769" max="769" width="9" style="96"/>
    <col min="770" max="770" width="8.08984375" style="96" customWidth="1"/>
    <col min="771" max="771" width="21.90625" style="96" customWidth="1"/>
    <col min="772" max="772" width="21.08984375" style="96" customWidth="1"/>
    <col min="773" max="773" width="9" style="96"/>
    <col min="774" max="774" width="21.90625" style="96" customWidth="1"/>
    <col min="775" max="775" width="21.08984375" style="96" customWidth="1"/>
    <col min="776" max="994" width="9" style="96"/>
    <col min="995" max="995" width="5.453125" style="96" customWidth="1"/>
    <col min="996" max="996" width="12.90625" style="96" customWidth="1"/>
    <col min="997" max="997" width="11.453125" style="96" customWidth="1"/>
    <col min="998" max="998" width="14.453125" style="96" customWidth="1"/>
    <col min="999" max="999" width="20.08984375" style="96" customWidth="1"/>
    <col min="1000" max="1000" width="7.08984375" style="96" customWidth="1"/>
    <col min="1001" max="1001" width="7.453125" style="96" customWidth="1"/>
    <col min="1002" max="1002" width="6.453125" style="96" customWidth="1"/>
    <col min="1003" max="1003" width="16.90625" style="96" customWidth="1"/>
    <col min="1004" max="1005" width="25.08984375" style="96" customWidth="1"/>
    <col min="1006" max="1008" width="16.08984375" style="96" customWidth="1"/>
    <col min="1009" max="1009" width="15.453125" style="96" customWidth="1"/>
    <col min="1010" max="1013" width="11" style="96" customWidth="1"/>
    <col min="1014" max="1014" width="21.08984375" style="96" customWidth="1"/>
    <col min="1015" max="1015" width="21.453125" style="96" customWidth="1"/>
    <col min="1016" max="1016" width="10.90625" style="96" customWidth="1"/>
    <col min="1017" max="1017" width="7.453125" style="96" customWidth="1"/>
    <col min="1018" max="1018" width="6.453125" style="96" customWidth="1"/>
    <col min="1019" max="1020" width="9" style="96"/>
    <col min="1021" max="1021" width="10" style="96" customWidth="1"/>
    <col min="1022" max="1024" width="11.90625" style="96" customWidth="1"/>
    <col min="1025" max="1025" width="9" style="96"/>
    <col min="1026" max="1026" width="8.08984375" style="96" customWidth="1"/>
    <col min="1027" max="1027" width="21.90625" style="96" customWidth="1"/>
    <col min="1028" max="1028" width="21.08984375" style="96" customWidth="1"/>
    <col min="1029" max="1029" width="9" style="96"/>
    <col min="1030" max="1030" width="21.90625" style="96" customWidth="1"/>
    <col min="1031" max="1031" width="21.08984375" style="96" customWidth="1"/>
    <col min="1032" max="1250" width="9" style="96"/>
    <col min="1251" max="1251" width="5.453125" style="96" customWidth="1"/>
    <col min="1252" max="1252" width="12.90625" style="96" customWidth="1"/>
    <col min="1253" max="1253" width="11.453125" style="96" customWidth="1"/>
    <col min="1254" max="1254" width="14.453125" style="96" customWidth="1"/>
    <col min="1255" max="1255" width="20.08984375" style="96" customWidth="1"/>
    <col min="1256" max="1256" width="7.08984375" style="96" customWidth="1"/>
    <col min="1257" max="1257" width="7.453125" style="96" customWidth="1"/>
    <col min="1258" max="1258" width="6.453125" style="96" customWidth="1"/>
    <col min="1259" max="1259" width="16.90625" style="96" customWidth="1"/>
    <col min="1260" max="1261" width="25.08984375" style="96" customWidth="1"/>
    <col min="1262" max="1264" width="16.08984375" style="96" customWidth="1"/>
    <col min="1265" max="1265" width="15.453125" style="96" customWidth="1"/>
    <col min="1266" max="1269" width="11" style="96" customWidth="1"/>
    <col min="1270" max="1270" width="21.08984375" style="96" customWidth="1"/>
    <col min="1271" max="1271" width="21.453125" style="96" customWidth="1"/>
    <col min="1272" max="1272" width="10.90625" style="96" customWidth="1"/>
    <col min="1273" max="1273" width="7.453125" style="96" customWidth="1"/>
    <col min="1274" max="1274" width="6.453125" style="96" customWidth="1"/>
    <col min="1275" max="1276" width="9" style="96"/>
    <col min="1277" max="1277" width="10" style="96" customWidth="1"/>
    <col min="1278" max="1280" width="11.90625" style="96" customWidth="1"/>
    <col min="1281" max="1281" width="9" style="96"/>
    <col min="1282" max="1282" width="8.08984375" style="96" customWidth="1"/>
    <col min="1283" max="1283" width="21.90625" style="96" customWidth="1"/>
    <col min="1284" max="1284" width="21.08984375" style="96" customWidth="1"/>
    <col min="1285" max="1285" width="9" style="96"/>
    <col min="1286" max="1286" width="21.90625" style="96" customWidth="1"/>
    <col min="1287" max="1287" width="21.08984375" style="96" customWidth="1"/>
    <col min="1288" max="1506" width="9" style="96"/>
    <col min="1507" max="1507" width="5.453125" style="96" customWidth="1"/>
    <col min="1508" max="1508" width="12.90625" style="96" customWidth="1"/>
    <col min="1509" max="1509" width="11.453125" style="96" customWidth="1"/>
    <col min="1510" max="1510" width="14.453125" style="96" customWidth="1"/>
    <col min="1511" max="1511" width="20.08984375" style="96" customWidth="1"/>
    <col min="1512" max="1512" width="7.08984375" style="96" customWidth="1"/>
    <col min="1513" max="1513" width="7.453125" style="96" customWidth="1"/>
    <col min="1514" max="1514" width="6.453125" style="96" customWidth="1"/>
    <col min="1515" max="1515" width="16.90625" style="96" customWidth="1"/>
    <col min="1516" max="1517" width="25.08984375" style="96" customWidth="1"/>
    <col min="1518" max="1520" width="16.08984375" style="96" customWidth="1"/>
    <col min="1521" max="1521" width="15.453125" style="96" customWidth="1"/>
    <col min="1522" max="1525" width="11" style="96" customWidth="1"/>
    <col min="1526" max="1526" width="21.08984375" style="96" customWidth="1"/>
    <col min="1527" max="1527" width="21.453125" style="96" customWidth="1"/>
    <col min="1528" max="1528" width="10.90625" style="96" customWidth="1"/>
    <col min="1529" max="1529" width="7.453125" style="96" customWidth="1"/>
    <col min="1530" max="1530" width="6.453125" style="96" customWidth="1"/>
    <col min="1531" max="1532" width="9" style="96"/>
    <col min="1533" max="1533" width="10" style="96" customWidth="1"/>
    <col min="1534" max="1536" width="11.90625" style="96" customWidth="1"/>
    <col min="1537" max="1537" width="9" style="96"/>
    <col min="1538" max="1538" width="8.08984375" style="96" customWidth="1"/>
    <col min="1539" max="1539" width="21.90625" style="96" customWidth="1"/>
    <col min="1540" max="1540" width="21.08984375" style="96" customWidth="1"/>
    <col min="1541" max="1541" width="9" style="96"/>
    <col min="1542" max="1542" width="21.90625" style="96" customWidth="1"/>
    <col min="1543" max="1543" width="21.08984375" style="96" customWidth="1"/>
    <col min="1544" max="1762" width="9" style="96"/>
    <col min="1763" max="1763" width="5.453125" style="96" customWidth="1"/>
    <col min="1764" max="1764" width="12.90625" style="96" customWidth="1"/>
    <col min="1765" max="1765" width="11.453125" style="96" customWidth="1"/>
    <col min="1766" max="1766" width="14.453125" style="96" customWidth="1"/>
    <col min="1767" max="1767" width="20.08984375" style="96" customWidth="1"/>
    <col min="1768" max="1768" width="7.08984375" style="96" customWidth="1"/>
    <col min="1769" max="1769" width="7.453125" style="96" customWidth="1"/>
    <col min="1770" max="1770" width="6.453125" style="96" customWidth="1"/>
    <col min="1771" max="1771" width="16.90625" style="96" customWidth="1"/>
    <col min="1772" max="1773" width="25.08984375" style="96" customWidth="1"/>
    <col min="1774" max="1776" width="16.08984375" style="96" customWidth="1"/>
    <col min="1777" max="1777" width="15.453125" style="96" customWidth="1"/>
    <col min="1778" max="1781" width="11" style="96" customWidth="1"/>
    <col min="1782" max="1782" width="21.08984375" style="96" customWidth="1"/>
    <col min="1783" max="1783" width="21.453125" style="96" customWidth="1"/>
    <col min="1784" max="1784" width="10.90625" style="96" customWidth="1"/>
    <col min="1785" max="1785" width="7.453125" style="96" customWidth="1"/>
    <col min="1786" max="1786" width="6.453125" style="96" customWidth="1"/>
    <col min="1787" max="1788" width="9" style="96"/>
    <col min="1789" max="1789" width="10" style="96" customWidth="1"/>
    <col min="1790" max="1792" width="11.90625" style="96" customWidth="1"/>
    <col min="1793" max="1793" width="9" style="96"/>
    <col min="1794" max="1794" width="8.08984375" style="96" customWidth="1"/>
    <col min="1795" max="1795" width="21.90625" style="96" customWidth="1"/>
    <col min="1796" max="1796" width="21.08984375" style="96" customWidth="1"/>
    <col min="1797" max="1797" width="9" style="96"/>
    <col min="1798" max="1798" width="21.90625" style="96" customWidth="1"/>
    <col min="1799" max="1799" width="21.08984375" style="96" customWidth="1"/>
    <col min="1800" max="2018" width="9" style="96"/>
    <col min="2019" max="2019" width="5.453125" style="96" customWidth="1"/>
    <col min="2020" max="2020" width="12.90625" style="96" customWidth="1"/>
    <col min="2021" max="2021" width="11.453125" style="96" customWidth="1"/>
    <col min="2022" max="2022" width="14.453125" style="96" customWidth="1"/>
    <col min="2023" max="2023" width="20.08984375" style="96" customWidth="1"/>
    <col min="2024" max="2024" width="7.08984375" style="96" customWidth="1"/>
    <col min="2025" max="2025" width="7.453125" style="96" customWidth="1"/>
    <col min="2026" max="2026" width="6.453125" style="96" customWidth="1"/>
    <col min="2027" max="2027" width="16.90625" style="96" customWidth="1"/>
    <col min="2028" max="2029" width="25.08984375" style="96" customWidth="1"/>
    <col min="2030" max="2032" width="16.08984375" style="96" customWidth="1"/>
    <col min="2033" max="2033" width="15.453125" style="96" customWidth="1"/>
    <col min="2034" max="2037" width="11" style="96" customWidth="1"/>
    <col min="2038" max="2038" width="21.08984375" style="96" customWidth="1"/>
    <col min="2039" max="2039" width="21.453125" style="96" customWidth="1"/>
    <col min="2040" max="2040" width="10.90625" style="96" customWidth="1"/>
    <col min="2041" max="2041" width="7.453125" style="96" customWidth="1"/>
    <col min="2042" max="2042" width="6.453125" style="96" customWidth="1"/>
    <col min="2043" max="2044" width="9" style="96"/>
    <col min="2045" max="2045" width="10" style="96" customWidth="1"/>
    <col min="2046" max="2048" width="11.90625" style="96" customWidth="1"/>
    <col min="2049" max="2049" width="9" style="96"/>
    <col min="2050" max="2050" width="8.08984375" style="96" customWidth="1"/>
    <col min="2051" max="2051" width="21.90625" style="96" customWidth="1"/>
    <col min="2052" max="2052" width="21.08984375" style="96" customWidth="1"/>
    <col min="2053" max="2053" width="9" style="96"/>
    <col min="2054" max="2054" width="21.90625" style="96" customWidth="1"/>
    <col min="2055" max="2055" width="21.08984375" style="96" customWidth="1"/>
    <col min="2056" max="2274" width="9" style="96"/>
    <col min="2275" max="2275" width="5.453125" style="96" customWidth="1"/>
    <col min="2276" max="2276" width="12.90625" style="96" customWidth="1"/>
    <col min="2277" max="2277" width="11.453125" style="96" customWidth="1"/>
    <col min="2278" max="2278" width="14.453125" style="96" customWidth="1"/>
    <col min="2279" max="2279" width="20.08984375" style="96" customWidth="1"/>
    <col min="2280" max="2280" width="7.08984375" style="96" customWidth="1"/>
    <col min="2281" max="2281" width="7.453125" style="96" customWidth="1"/>
    <col min="2282" max="2282" width="6.453125" style="96" customWidth="1"/>
    <col min="2283" max="2283" width="16.90625" style="96" customWidth="1"/>
    <col min="2284" max="2285" width="25.08984375" style="96" customWidth="1"/>
    <col min="2286" max="2288" width="16.08984375" style="96" customWidth="1"/>
    <col min="2289" max="2289" width="15.453125" style="96" customWidth="1"/>
    <col min="2290" max="2293" width="11" style="96" customWidth="1"/>
    <col min="2294" max="2294" width="21.08984375" style="96" customWidth="1"/>
    <col min="2295" max="2295" width="21.453125" style="96" customWidth="1"/>
    <col min="2296" max="2296" width="10.90625" style="96" customWidth="1"/>
    <col min="2297" max="2297" width="7.453125" style="96" customWidth="1"/>
    <col min="2298" max="2298" width="6.453125" style="96" customWidth="1"/>
    <col min="2299" max="2300" width="9" style="96"/>
    <col min="2301" max="2301" width="10" style="96" customWidth="1"/>
    <col min="2302" max="2304" width="11.90625" style="96" customWidth="1"/>
    <col min="2305" max="2305" width="9" style="96"/>
    <col min="2306" max="2306" width="8.08984375" style="96" customWidth="1"/>
    <col min="2307" max="2307" width="21.90625" style="96" customWidth="1"/>
    <col min="2308" max="2308" width="21.08984375" style="96" customWidth="1"/>
    <col min="2309" max="2309" width="9" style="96"/>
    <col min="2310" max="2310" width="21.90625" style="96" customWidth="1"/>
    <col min="2311" max="2311" width="21.08984375" style="96" customWidth="1"/>
    <col min="2312" max="2530" width="9" style="96"/>
    <col min="2531" max="2531" width="5.453125" style="96" customWidth="1"/>
    <col min="2532" max="2532" width="12.90625" style="96" customWidth="1"/>
    <col min="2533" max="2533" width="11.453125" style="96" customWidth="1"/>
    <col min="2534" max="2534" width="14.453125" style="96" customWidth="1"/>
    <col min="2535" max="2535" width="20.08984375" style="96" customWidth="1"/>
    <col min="2536" max="2536" width="7.08984375" style="96" customWidth="1"/>
    <col min="2537" max="2537" width="7.453125" style="96" customWidth="1"/>
    <col min="2538" max="2538" width="6.453125" style="96" customWidth="1"/>
    <col min="2539" max="2539" width="16.90625" style="96" customWidth="1"/>
    <col min="2540" max="2541" width="25.08984375" style="96" customWidth="1"/>
    <col min="2542" max="2544" width="16.08984375" style="96" customWidth="1"/>
    <col min="2545" max="2545" width="15.453125" style="96" customWidth="1"/>
    <col min="2546" max="2549" width="11" style="96" customWidth="1"/>
    <col min="2550" max="2550" width="21.08984375" style="96" customWidth="1"/>
    <col min="2551" max="2551" width="21.453125" style="96" customWidth="1"/>
    <col min="2552" max="2552" width="10.90625" style="96" customWidth="1"/>
    <col min="2553" max="2553" width="7.453125" style="96" customWidth="1"/>
    <col min="2554" max="2554" width="6.453125" style="96" customWidth="1"/>
    <col min="2555" max="2556" width="9" style="96"/>
    <col min="2557" max="2557" width="10" style="96" customWidth="1"/>
    <col min="2558" max="2560" width="11.90625" style="96" customWidth="1"/>
    <col min="2561" max="2561" width="9" style="96"/>
    <col min="2562" max="2562" width="8.08984375" style="96" customWidth="1"/>
    <col min="2563" max="2563" width="21.90625" style="96" customWidth="1"/>
    <col min="2564" max="2564" width="21.08984375" style="96" customWidth="1"/>
    <col min="2565" max="2565" width="9" style="96"/>
    <col min="2566" max="2566" width="21.90625" style="96" customWidth="1"/>
    <col min="2567" max="2567" width="21.08984375" style="96" customWidth="1"/>
    <col min="2568" max="2786" width="9" style="96"/>
    <col min="2787" max="2787" width="5.453125" style="96" customWidth="1"/>
    <col min="2788" max="2788" width="12.90625" style="96" customWidth="1"/>
    <col min="2789" max="2789" width="11.453125" style="96" customWidth="1"/>
    <col min="2790" max="2790" width="14.453125" style="96" customWidth="1"/>
    <col min="2791" max="2791" width="20.08984375" style="96" customWidth="1"/>
    <col min="2792" max="2792" width="7.08984375" style="96" customWidth="1"/>
    <col min="2793" max="2793" width="7.453125" style="96" customWidth="1"/>
    <col min="2794" max="2794" width="6.453125" style="96" customWidth="1"/>
    <col min="2795" max="2795" width="16.90625" style="96" customWidth="1"/>
    <col min="2796" max="2797" width="25.08984375" style="96" customWidth="1"/>
    <col min="2798" max="2800" width="16.08984375" style="96" customWidth="1"/>
    <col min="2801" max="2801" width="15.453125" style="96" customWidth="1"/>
    <col min="2802" max="2805" width="11" style="96" customWidth="1"/>
    <col min="2806" max="2806" width="21.08984375" style="96" customWidth="1"/>
    <col min="2807" max="2807" width="21.453125" style="96" customWidth="1"/>
    <col min="2808" max="2808" width="10.90625" style="96" customWidth="1"/>
    <col min="2809" max="2809" width="7.453125" style="96" customWidth="1"/>
    <col min="2810" max="2810" width="6.453125" style="96" customWidth="1"/>
    <col min="2811" max="2812" width="9" style="96"/>
    <col min="2813" max="2813" width="10" style="96" customWidth="1"/>
    <col min="2814" max="2816" width="11.90625" style="96" customWidth="1"/>
    <col min="2817" max="2817" width="9" style="96"/>
    <col min="2818" max="2818" width="8.08984375" style="96" customWidth="1"/>
    <col min="2819" max="2819" width="21.90625" style="96" customWidth="1"/>
    <col min="2820" max="2820" width="21.08984375" style="96" customWidth="1"/>
    <col min="2821" max="2821" width="9" style="96"/>
    <col min="2822" max="2822" width="21.90625" style="96" customWidth="1"/>
    <col min="2823" max="2823" width="21.08984375" style="96" customWidth="1"/>
    <col min="2824" max="3042" width="9" style="96"/>
    <col min="3043" max="3043" width="5.453125" style="96" customWidth="1"/>
    <col min="3044" max="3044" width="12.90625" style="96" customWidth="1"/>
    <col min="3045" max="3045" width="11.453125" style="96" customWidth="1"/>
    <col min="3046" max="3046" width="14.453125" style="96" customWidth="1"/>
    <col min="3047" max="3047" width="20.08984375" style="96" customWidth="1"/>
    <col min="3048" max="3048" width="7.08984375" style="96" customWidth="1"/>
    <col min="3049" max="3049" width="7.453125" style="96" customWidth="1"/>
    <col min="3050" max="3050" width="6.453125" style="96" customWidth="1"/>
    <col min="3051" max="3051" width="16.90625" style="96" customWidth="1"/>
    <col min="3052" max="3053" width="25.08984375" style="96" customWidth="1"/>
    <col min="3054" max="3056" width="16.08984375" style="96" customWidth="1"/>
    <col min="3057" max="3057" width="15.453125" style="96" customWidth="1"/>
    <col min="3058" max="3061" width="11" style="96" customWidth="1"/>
    <col min="3062" max="3062" width="21.08984375" style="96" customWidth="1"/>
    <col min="3063" max="3063" width="21.453125" style="96" customWidth="1"/>
    <col min="3064" max="3064" width="10.90625" style="96" customWidth="1"/>
    <col min="3065" max="3065" width="7.453125" style="96" customWidth="1"/>
    <col min="3066" max="3066" width="6.453125" style="96" customWidth="1"/>
    <col min="3067" max="3068" width="9" style="96"/>
    <col min="3069" max="3069" width="10" style="96" customWidth="1"/>
    <col min="3070" max="3072" width="11.90625" style="96" customWidth="1"/>
    <col min="3073" max="3073" width="9" style="96"/>
    <col min="3074" max="3074" width="8.08984375" style="96" customWidth="1"/>
    <col min="3075" max="3075" width="21.90625" style="96" customWidth="1"/>
    <col min="3076" max="3076" width="21.08984375" style="96" customWidth="1"/>
    <col min="3077" max="3077" width="9" style="96"/>
    <col min="3078" max="3078" width="21.90625" style="96" customWidth="1"/>
    <col min="3079" max="3079" width="21.08984375" style="96" customWidth="1"/>
    <col min="3080" max="3298" width="9" style="96"/>
    <col min="3299" max="3299" width="5.453125" style="96" customWidth="1"/>
    <col min="3300" max="3300" width="12.90625" style="96" customWidth="1"/>
    <col min="3301" max="3301" width="11.453125" style="96" customWidth="1"/>
    <col min="3302" max="3302" width="14.453125" style="96" customWidth="1"/>
    <col min="3303" max="3303" width="20.08984375" style="96" customWidth="1"/>
    <col min="3304" max="3304" width="7.08984375" style="96" customWidth="1"/>
    <col min="3305" max="3305" width="7.453125" style="96" customWidth="1"/>
    <col min="3306" max="3306" width="6.453125" style="96" customWidth="1"/>
    <col min="3307" max="3307" width="16.90625" style="96" customWidth="1"/>
    <col min="3308" max="3309" width="25.08984375" style="96" customWidth="1"/>
    <col min="3310" max="3312" width="16.08984375" style="96" customWidth="1"/>
    <col min="3313" max="3313" width="15.453125" style="96" customWidth="1"/>
    <col min="3314" max="3317" width="11" style="96" customWidth="1"/>
    <col min="3318" max="3318" width="21.08984375" style="96" customWidth="1"/>
    <col min="3319" max="3319" width="21.453125" style="96" customWidth="1"/>
    <col min="3320" max="3320" width="10.90625" style="96" customWidth="1"/>
    <col min="3321" max="3321" width="7.453125" style="96" customWidth="1"/>
    <col min="3322" max="3322" width="6.453125" style="96" customWidth="1"/>
    <col min="3323" max="3324" width="9" style="96"/>
    <col min="3325" max="3325" width="10" style="96" customWidth="1"/>
    <col min="3326" max="3328" width="11.90625" style="96" customWidth="1"/>
    <col min="3329" max="3329" width="9" style="96"/>
    <col min="3330" max="3330" width="8.08984375" style="96" customWidth="1"/>
    <col min="3331" max="3331" width="21.90625" style="96" customWidth="1"/>
    <col min="3332" max="3332" width="21.08984375" style="96" customWidth="1"/>
    <col min="3333" max="3333" width="9" style="96"/>
    <col min="3334" max="3334" width="21.90625" style="96" customWidth="1"/>
    <col min="3335" max="3335" width="21.08984375" style="96" customWidth="1"/>
    <col min="3336" max="3554" width="9" style="96"/>
    <col min="3555" max="3555" width="5.453125" style="96" customWidth="1"/>
    <col min="3556" max="3556" width="12.90625" style="96" customWidth="1"/>
    <col min="3557" max="3557" width="11.453125" style="96" customWidth="1"/>
    <col min="3558" max="3558" width="14.453125" style="96" customWidth="1"/>
    <col min="3559" max="3559" width="20.08984375" style="96" customWidth="1"/>
    <col min="3560" max="3560" width="7.08984375" style="96" customWidth="1"/>
    <col min="3561" max="3561" width="7.453125" style="96" customWidth="1"/>
    <col min="3562" max="3562" width="6.453125" style="96" customWidth="1"/>
    <col min="3563" max="3563" width="16.90625" style="96" customWidth="1"/>
    <col min="3564" max="3565" width="25.08984375" style="96" customWidth="1"/>
    <col min="3566" max="3568" width="16.08984375" style="96" customWidth="1"/>
    <col min="3569" max="3569" width="15.453125" style="96" customWidth="1"/>
    <col min="3570" max="3573" width="11" style="96" customWidth="1"/>
    <col min="3574" max="3574" width="21.08984375" style="96" customWidth="1"/>
    <col min="3575" max="3575" width="21.453125" style="96" customWidth="1"/>
    <col min="3576" max="3576" width="10.90625" style="96" customWidth="1"/>
    <col min="3577" max="3577" width="7.453125" style="96" customWidth="1"/>
    <col min="3578" max="3578" width="6.453125" style="96" customWidth="1"/>
    <col min="3579" max="3580" width="9" style="96"/>
    <col min="3581" max="3581" width="10" style="96" customWidth="1"/>
    <col min="3582" max="3584" width="11.90625" style="96" customWidth="1"/>
    <col min="3585" max="3585" width="9" style="96"/>
    <col min="3586" max="3586" width="8.08984375" style="96" customWidth="1"/>
    <col min="3587" max="3587" width="21.90625" style="96" customWidth="1"/>
    <col min="3588" max="3588" width="21.08984375" style="96" customWidth="1"/>
    <col min="3589" max="3589" width="9" style="96"/>
    <col min="3590" max="3590" width="21.90625" style="96" customWidth="1"/>
    <col min="3591" max="3591" width="21.08984375" style="96" customWidth="1"/>
    <col min="3592" max="3810" width="9" style="96"/>
    <col min="3811" max="3811" width="5.453125" style="96" customWidth="1"/>
    <col min="3812" max="3812" width="12.90625" style="96" customWidth="1"/>
    <col min="3813" max="3813" width="11.453125" style="96" customWidth="1"/>
    <col min="3814" max="3814" width="14.453125" style="96" customWidth="1"/>
    <col min="3815" max="3815" width="20.08984375" style="96" customWidth="1"/>
    <col min="3816" max="3816" width="7.08984375" style="96" customWidth="1"/>
    <col min="3817" max="3817" width="7.453125" style="96" customWidth="1"/>
    <col min="3818" max="3818" width="6.453125" style="96" customWidth="1"/>
    <col min="3819" max="3819" width="16.90625" style="96" customWidth="1"/>
    <col min="3820" max="3821" width="25.08984375" style="96" customWidth="1"/>
    <col min="3822" max="3824" width="16.08984375" style="96" customWidth="1"/>
    <col min="3825" max="3825" width="15.453125" style="96" customWidth="1"/>
    <col min="3826" max="3829" width="11" style="96" customWidth="1"/>
    <col min="3830" max="3830" width="21.08984375" style="96" customWidth="1"/>
    <col min="3831" max="3831" width="21.453125" style="96" customWidth="1"/>
    <col min="3832" max="3832" width="10.90625" style="96" customWidth="1"/>
    <col min="3833" max="3833" width="7.453125" style="96" customWidth="1"/>
    <col min="3834" max="3834" width="6.453125" style="96" customWidth="1"/>
    <col min="3835" max="3836" width="9" style="96"/>
    <col min="3837" max="3837" width="10" style="96" customWidth="1"/>
    <col min="3838" max="3840" width="11.90625" style="96" customWidth="1"/>
    <col min="3841" max="3841" width="9" style="96"/>
    <col min="3842" max="3842" width="8.08984375" style="96" customWidth="1"/>
    <col min="3843" max="3843" width="21.90625" style="96" customWidth="1"/>
    <col min="3844" max="3844" width="21.08984375" style="96" customWidth="1"/>
    <col min="3845" max="3845" width="9" style="96"/>
    <col min="3846" max="3846" width="21.90625" style="96" customWidth="1"/>
    <col min="3847" max="3847" width="21.08984375" style="96" customWidth="1"/>
    <col min="3848" max="4066" width="9" style="96"/>
    <col min="4067" max="4067" width="5.453125" style="96" customWidth="1"/>
    <col min="4068" max="4068" width="12.90625" style="96" customWidth="1"/>
    <col min="4069" max="4069" width="11.453125" style="96" customWidth="1"/>
    <col min="4070" max="4070" width="14.453125" style="96" customWidth="1"/>
    <col min="4071" max="4071" width="20.08984375" style="96" customWidth="1"/>
    <col min="4072" max="4072" width="7.08984375" style="96" customWidth="1"/>
    <col min="4073" max="4073" width="7.453125" style="96" customWidth="1"/>
    <col min="4074" max="4074" width="6.453125" style="96" customWidth="1"/>
    <col min="4075" max="4075" width="16.90625" style="96" customWidth="1"/>
    <col min="4076" max="4077" width="25.08984375" style="96" customWidth="1"/>
    <col min="4078" max="4080" width="16.08984375" style="96" customWidth="1"/>
    <col min="4081" max="4081" width="15.453125" style="96" customWidth="1"/>
    <col min="4082" max="4085" width="11" style="96" customWidth="1"/>
    <col min="4086" max="4086" width="21.08984375" style="96" customWidth="1"/>
    <col min="4087" max="4087" width="21.453125" style="96" customWidth="1"/>
    <col min="4088" max="4088" width="10.90625" style="96" customWidth="1"/>
    <col min="4089" max="4089" width="7.453125" style="96" customWidth="1"/>
    <col min="4090" max="4090" width="6.453125" style="96" customWidth="1"/>
    <col min="4091" max="4092" width="9" style="96"/>
    <col min="4093" max="4093" width="10" style="96" customWidth="1"/>
    <col min="4094" max="4096" width="11.90625" style="96" customWidth="1"/>
    <col min="4097" max="4097" width="9" style="96"/>
    <col min="4098" max="4098" width="8.08984375" style="96" customWidth="1"/>
    <col min="4099" max="4099" width="21.90625" style="96" customWidth="1"/>
    <col min="4100" max="4100" width="21.08984375" style="96" customWidth="1"/>
    <col min="4101" max="4101" width="9" style="96"/>
    <col min="4102" max="4102" width="21.90625" style="96" customWidth="1"/>
    <col min="4103" max="4103" width="21.08984375" style="96" customWidth="1"/>
    <col min="4104" max="4322" width="9" style="96"/>
    <col min="4323" max="4323" width="5.453125" style="96" customWidth="1"/>
    <col min="4324" max="4324" width="12.90625" style="96" customWidth="1"/>
    <col min="4325" max="4325" width="11.453125" style="96" customWidth="1"/>
    <col min="4326" max="4326" width="14.453125" style="96" customWidth="1"/>
    <col min="4327" max="4327" width="20.08984375" style="96" customWidth="1"/>
    <col min="4328" max="4328" width="7.08984375" style="96" customWidth="1"/>
    <col min="4329" max="4329" width="7.453125" style="96" customWidth="1"/>
    <col min="4330" max="4330" width="6.453125" style="96" customWidth="1"/>
    <col min="4331" max="4331" width="16.90625" style="96" customWidth="1"/>
    <col min="4332" max="4333" width="25.08984375" style="96" customWidth="1"/>
    <col min="4334" max="4336" width="16.08984375" style="96" customWidth="1"/>
    <col min="4337" max="4337" width="15.453125" style="96" customWidth="1"/>
    <col min="4338" max="4341" width="11" style="96" customWidth="1"/>
    <col min="4342" max="4342" width="21.08984375" style="96" customWidth="1"/>
    <col min="4343" max="4343" width="21.453125" style="96" customWidth="1"/>
    <col min="4344" max="4344" width="10.90625" style="96" customWidth="1"/>
    <col min="4345" max="4345" width="7.453125" style="96" customWidth="1"/>
    <col min="4346" max="4346" width="6.453125" style="96" customWidth="1"/>
    <col min="4347" max="4348" width="9" style="96"/>
    <col min="4349" max="4349" width="10" style="96" customWidth="1"/>
    <col min="4350" max="4352" width="11.90625" style="96" customWidth="1"/>
    <col min="4353" max="4353" width="9" style="96"/>
    <col min="4354" max="4354" width="8.08984375" style="96" customWidth="1"/>
    <col min="4355" max="4355" width="21.90625" style="96" customWidth="1"/>
    <col min="4356" max="4356" width="21.08984375" style="96" customWidth="1"/>
    <col min="4357" max="4357" width="9" style="96"/>
    <col min="4358" max="4358" width="21.90625" style="96" customWidth="1"/>
    <col min="4359" max="4359" width="21.08984375" style="96" customWidth="1"/>
    <col min="4360" max="4578" width="9" style="96"/>
    <col min="4579" max="4579" width="5.453125" style="96" customWidth="1"/>
    <col min="4580" max="4580" width="12.90625" style="96" customWidth="1"/>
    <col min="4581" max="4581" width="11.453125" style="96" customWidth="1"/>
    <col min="4582" max="4582" width="14.453125" style="96" customWidth="1"/>
    <col min="4583" max="4583" width="20.08984375" style="96" customWidth="1"/>
    <col min="4584" max="4584" width="7.08984375" style="96" customWidth="1"/>
    <col min="4585" max="4585" width="7.453125" style="96" customWidth="1"/>
    <col min="4586" max="4586" width="6.453125" style="96" customWidth="1"/>
    <col min="4587" max="4587" width="16.90625" style="96" customWidth="1"/>
    <col min="4588" max="4589" width="25.08984375" style="96" customWidth="1"/>
    <col min="4590" max="4592" width="16.08984375" style="96" customWidth="1"/>
    <col min="4593" max="4593" width="15.453125" style="96" customWidth="1"/>
    <col min="4594" max="4597" width="11" style="96" customWidth="1"/>
    <col min="4598" max="4598" width="21.08984375" style="96" customWidth="1"/>
    <col min="4599" max="4599" width="21.453125" style="96" customWidth="1"/>
    <col min="4600" max="4600" width="10.90625" style="96" customWidth="1"/>
    <col min="4601" max="4601" width="7.453125" style="96" customWidth="1"/>
    <col min="4602" max="4602" width="6.453125" style="96" customWidth="1"/>
    <col min="4603" max="4604" width="9" style="96"/>
    <col min="4605" max="4605" width="10" style="96" customWidth="1"/>
    <col min="4606" max="4608" width="11.90625" style="96" customWidth="1"/>
    <col min="4609" max="4609" width="9" style="96"/>
    <col min="4610" max="4610" width="8.08984375" style="96" customWidth="1"/>
    <col min="4611" max="4611" width="21.90625" style="96" customWidth="1"/>
    <col min="4612" max="4612" width="21.08984375" style="96" customWidth="1"/>
    <col min="4613" max="4613" width="9" style="96"/>
    <col min="4614" max="4614" width="21.90625" style="96" customWidth="1"/>
    <col min="4615" max="4615" width="21.08984375" style="96" customWidth="1"/>
    <col min="4616" max="4834" width="9" style="96"/>
    <col min="4835" max="4835" width="5.453125" style="96" customWidth="1"/>
    <col min="4836" max="4836" width="12.90625" style="96" customWidth="1"/>
    <col min="4837" max="4837" width="11.453125" style="96" customWidth="1"/>
    <col min="4838" max="4838" width="14.453125" style="96" customWidth="1"/>
    <col min="4839" max="4839" width="20.08984375" style="96" customWidth="1"/>
    <col min="4840" max="4840" width="7.08984375" style="96" customWidth="1"/>
    <col min="4841" max="4841" width="7.453125" style="96" customWidth="1"/>
    <col min="4842" max="4842" width="6.453125" style="96" customWidth="1"/>
    <col min="4843" max="4843" width="16.90625" style="96" customWidth="1"/>
    <col min="4844" max="4845" width="25.08984375" style="96" customWidth="1"/>
    <col min="4846" max="4848" width="16.08984375" style="96" customWidth="1"/>
    <col min="4849" max="4849" width="15.453125" style="96" customWidth="1"/>
    <col min="4850" max="4853" width="11" style="96" customWidth="1"/>
    <col min="4854" max="4854" width="21.08984375" style="96" customWidth="1"/>
    <col min="4855" max="4855" width="21.453125" style="96" customWidth="1"/>
    <col min="4856" max="4856" width="10.90625" style="96" customWidth="1"/>
    <col min="4857" max="4857" width="7.453125" style="96" customWidth="1"/>
    <col min="4858" max="4858" width="6.453125" style="96" customWidth="1"/>
    <col min="4859" max="4860" width="9" style="96"/>
    <col min="4861" max="4861" width="10" style="96" customWidth="1"/>
    <col min="4862" max="4864" width="11.90625" style="96" customWidth="1"/>
    <col min="4865" max="4865" width="9" style="96"/>
    <col min="4866" max="4866" width="8.08984375" style="96" customWidth="1"/>
    <col min="4867" max="4867" width="21.90625" style="96" customWidth="1"/>
    <col min="4868" max="4868" width="21.08984375" style="96" customWidth="1"/>
    <col min="4869" max="4869" width="9" style="96"/>
    <col min="4870" max="4870" width="21.90625" style="96" customWidth="1"/>
    <col min="4871" max="4871" width="21.08984375" style="96" customWidth="1"/>
    <col min="4872" max="5090" width="9" style="96"/>
    <col min="5091" max="5091" width="5.453125" style="96" customWidth="1"/>
    <col min="5092" max="5092" width="12.90625" style="96" customWidth="1"/>
    <col min="5093" max="5093" width="11.453125" style="96" customWidth="1"/>
    <col min="5094" max="5094" width="14.453125" style="96" customWidth="1"/>
    <col min="5095" max="5095" width="20.08984375" style="96" customWidth="1"/>
    <col min="5096" max="5096" width="7.08984375" style="96" customWidth="1"/>
    <col min="5097" max="5097" width="7.453125" style="96" customWidth="1"/>
    <col min="5098" max="5098" width="6.453125" style="96" customWidth="1"/>
    <col min="5099" max="5099" width="16.90625" style="96" customWidth="1"/>
    <col min="5100" max="5101" width="25.08984375" style="96" customWidth="1"/>
    <col min="5102" max="5104" width="16.08984375" style="96" customWidth="1"/>
    <col min="5105" max="5105" width="15.453125" style="96" customWidth="1"/>
    <col min="5106" max="5109" width="11" style="96" customWidth="1"/>
    <col min="5110" max="5110" width="21.08984375" style="96" customWidth="1"/>
    <col min="5111" max="5111" width="21.453125" style="96" customWidth="1"/>
    <col min="5112" max="5112" width="10.90625" style="96" customWidth="1"/>
    <col min="5113" max="5113" width="7.453125" style="96" customWidth="1"/>
    <col min="5114" max="5114" width="6.453125" style="96" customWidth="1"/>
    <col min="5115" max="5116" width="9" style="96"/>
    <col min="5117" max="5117" width="10" style="96" customWidth="1"/>
    <col min="5118" max="5120" width="11.90625" style="96" customWidth="1"/>
    <col min="5121" max="5121" width="9" style="96"/>
    <col min="5122" max="5122" width="8.08984375" style="96" customWidth="1"/>
    <col min="5123" max="5123" width="21.90625" style="96" customWidth="1"/>
    <col min="5124" max="5124" width="21.08984375" style="96" customWidth="1"/>
    <col min="5125" max="5125" width="9" style="96"/>
    <col min="5126" max="5126" width="21.90625" style="96" customWidth="1"/>
    <col min="5127" max="5127" width="21.08984375" style="96" customWidth="1"/>
    <col min="5128" max="5346" width="9" style="96"/>
    <col min="5347" max="5347" width="5.453125" style="96" customWidth="1"/>
    <col min="5348" max="5348" width="12.90625" style="96" customWidth="1"/>
    <col min="5349" max="5349" width="11.453125" style="96" customWidth="1"/>
    <col min="5350" max="5350" width="14.453125" style="96" customWidth="1"/>
    <col min="5351" max="5351" width="20.08984375" style="96" customWidth="1"/>
    <col min="5352" max="5352" width="7.08984375" style="96" customWidth="1"/>
    <col min="5353" max="5353" width="7.453125" style="96" customWidth="1"/>
    <col min="5354" max="5354" width="6.453125" style="96" customWidth="1"/>
    <col min="5355" max="5355" width="16.90625" style="96" customWidth="1"/>
    <col min="5356" max="5357" width="25.08984375" style="96" customWidth="1"/>
    <col min="5358" max="5360" width="16.08984375" style="96" customWidth="1"/>
    <col min="5361" max="5361" width="15.453125" style="96" customWidth="1"/>
    <col min="5362" max="5365" width="11" style="96" customWidth="1"/>
    <col min="5366" max="5366" width="21.08984375" style="96" customWidth="1"/>
    <col min="5367" max="5367" width="21.453125" style="96" customWidth="1"/>
    <col min="5368" max="5368" width="10.90625" style="96" customWidth="1"/>
    <col min="5369" max="5369" width="7.453125" style="96" customWidth="1"/>
    <col min="5370" max="5370" width="6.453125" style="96" customWidth="1"/>
    <col min="5371" max="5372" width="9" style="96"/>
    <col min="5373" max="5373" width="10" style="96" customWidth="1"/>
    <col min="5374" max="5376" width="11.90625" style="96" customWidth="1"/>
    <col min="5377" max="5377" width="9" style="96"/>
    <col min="5378" max="5378" width="8.08984375" style="96" customWidth="1"/>
    <col min="5379" max="5379" width="21.90625" style="96" customWidth="1"/>
    <col min="5380" max="5380" width="21.08984375" style="96" customWidth="1"/>
    <col min="5381" max="5381" width="9" style="96"/>
    <col min="5382" max="5382" width="21.90625" style="96" customWidth="1"/>
    <col min="5383" max="5383" width="21.08984375" style="96" customWidth="1"/>
    <col min="5384" max="5602" width="9" style="96"/>
    <col min="5603" max="5603" width="5.453125" style="96" customWidth="1"/>
    <col min="5604" max="5604" width="12.90625" style="96" customWidth="1"/>
    <col min="5605" max="5605" width="11.453125" style="96" customWidth="1"/>
    <col min="5606" max="5606" width="14.453125" style="96" customWidth="1"/>
    <col min="5607" max="5607" width="20.08984375" style="96" customWidth="1"/>
    <col min="5608" max="5608" width="7.08984375" style="96" customWidth="1"/>
    <col min="5609" max="5609" width="7.453125" style="96" customWidth="1"/>
    <col min="5610" max="5610" width="6.453125" style="96" customWidth="1"/>
    <col min="5611" max="5611" width="16.90625" style="96" customWidth="1"/>
    <col min="5612" max="5613" width="25.08984375" style="96" customWidth="1"/>
    <col min="5614" max="5616" width="16.08984375" style="96" customWidth="1"/>
    <col min="5617" max="5617" width="15.453125" style="96" customWidth="1"/>
    <col min="5618" max="5621" width="11" style="96" customWidth="1"/>
    <col min="5622" max="5622" width="21.08984375" style="96" customWidth="1"/>
    <col min="5623" max="5623" width="21.453125" style="96" customWidth="1"/>
    <col min="5624" max="5624" width="10.90625" style="96" customWidth="1"/>
    <col min="5625" max="5625" width="7.453125" style="96" customWidth="1"/>
    <col min="5626" max="5626" width="6.453125" style="96" customWidth="1"/>
    <col min="5627" max="5628" width="9" style="96"/>
    <col min="5629" max="5629" width="10" style="96" customWidth="1"/>
    <col min="5630" max="5632" width="11.90625" style="96" customWidth="1"/>
    <col min="5633" max="5633" width="9" style="96"/>
    <col min="5634" max="5634" width="8.08984375" style="96" customWidth="1"/>
    <col min="5635" max="5635" width="21.90625" style="96" customWidth="1"/>
    <col min="5636" max="5636" width="21.08984375" style="96" customWidth="1"/>
    <col min="5637" max="5637" width="9" style="96"/>
    <col min="5638" max="5638" width="21.90625" style="96" customWidth="1"/>
    <col min="5639" max="5639" width="21.08984375" style="96" customWidth="1"/>
    <col min="5640" max="5858" width="9" style="96"/>
    <col min="5859" max="5859" width="5.453125" style="96" customWidth="1"/>
    <col min="5860" max="5860" width="12.90625" style="96" customWidth="1"/>
    <col min="5861" max="5861" width="11.453125" style="96" customWidth="1"/>
    <col min="5862" max="5862" width="14.453125" style="96" customWidth="1"/>
    <col min="5863" max="5863" width="20.08984375" style="96" customWidth="1"/>
    <col min="5864" max="5864" width="7.08984375" style="96" customWidth="1"/>
    <col min="5865" max="5865" width="7.453125" style="96" customWidth="1"/>
    <col min="5866" max="5866" width="6.453125" style="96" customWidth="1"/>
    <col min="5867" max="5867" width="16.90625" style="96" customWidth="1"/>
    <col min="5868" max="5869" width="25.08984375" style="96" customWidth="1"/>
    <col min="5870" max="5872" width="16.08984375" style="96" customWidth="1"/>
    <col min="5873" max="5873" width="15.453125" style="96" customWidth="1"/>
    <col min="5874" max="5877" width="11" style="96" customWidth="1"/>
    <col min="5878" max="5878" width="21.08984375" style="96" customWidth="1"/>
    <col min="5879" max="5879" width="21.453125" style="96" customWidth="1"/>
    <col min="5880" max="5880" width="10.90625" style="96" customWidth="1"/>
    <col min="5881" max="5881" width="7.453125" style="96" customWidth="1"/>
    <col min="5882" max="5882" width="6.453125" style="96" customWidth="1"/>
    <col min="5883" max="5884" width="9" style="96"/>
    <col min="5885" max="5885" width="10" style="96" customWidth="1"/>
    <col min="5886" max="5888" width="11.90625" style="96" customWidth="1"/>
    <col min="5889" max="5889" width="9" style="96"/>
    <col min="5890" max="5890" width="8.08984375" style="96" customWidth="1"/>
    <col min="5891" max="5891" width="21.90625" style="96" customWidth="1"/>
    <col min="5892" max="5892" width="21.08984375" style="96" customWidth="1"/>
    <col min="5893" max="5893" width="9" style="96"/>
    <col min="5894" max="5894" width="21.90625" style="96" customWidth="1"/>
    <col min="5895" max="5895" width="21.08984375" style="96" customWidth="1"/>
    <col min="5896" max="6114" width="9" style="96"/>
    <col min="6115" max="6115" width="5.453125" style="96" customWidth="1"/>
    <col min="6116" max="6116" width="12.90625" style="96" customWidth="1"/>
    <col min="6117" max="6117" width="11.453125" style="96" customWidth="1"/>
    <col min="6118" max="6118" width="14.453125" style="96" customWidth="1"/>
    <col min="6119" max="6119" width="20.08984375" style="96" customWidth="1"/>
    <col min="6120" max="6120" width="7.08984375" style="96" customWidth="1"/>
    <col min="6121" max="6121" width="7.453125" style="96" customWidth="1"/>
    <col min="6122" max="6122" width="6.453125" style="96" customWidth="1"/>
    <col min="6123" max="6123" width="16.90625" style="96" customWidth="1"/>
    <col min="6124" max="6125" width="25.08984375" style="96" customWidth="1"/>
    <col min="6126" max="6128" width="16.08984375" style="96" customWidth="1"/>
    <col min="6129" max="6129" width="15.453125" style="96" customWidth="1"/>
    <col min="6130" max="6133" width="11" style="96" customWidth="1"/>
    <col min="6134" max="6134" width="21.08984375" style="96" customWidth="1"/>
    <col min="6135" max="6135" width="21.453125" style="96" customWidth="1"/>
    <col min="6136" max="6136" width="10.90625" style="96" customWidth="1"/>
    <col min="6137" max="6137" width="7.453125" style="96" customWidth="1"/>
    <col min="6138" max="6138" width="6.453125" style="96" customWidth="1"/>
    <col min="6139" max="6140" width="9" style="96"/>
    <col min="6141" max="6141" width="10" style="96" customWidth="1"/>
    <col min="6142" max="6144" width="11.90625" style="96" customWidth="1"/>
    <col min="6145" max="6145" width="9" style="96"/>
    <col min="6146" max="6146" width="8.08984375" style="96" customWidth="1"/>
    <col min="6147" max="6147" width="21.90625" style="96" customWidth="1"/>
    <col min="6148" max="6148" width="21.08984375" style="96" customWidth="1"/>
    <col min="6149" max="6149" width="9" style="96"/>
    <col min="6150" max="6150" width="21.90625" style="96" customWidth="1"/>
    <col min="6151" max="6151" width="21.08984375" style="96" customWidth="1"/>
    <col min="6152" max="6370" width="9" style="96"/>
    <col min="6371" max="6371" width="5.453125" style="96" customWidth="1"/>
    <col min="6372" max="6372" width="12.90625" style="96" customWidth="1"/>
    <col min="6373" max="6373" width="11.453125" style="96" customWidth="1"/>
    <col min="6374" max="6374" width="14.453125" style="96" customWidth="1"/>
    <col min="6375" max="6375" width="20.08984375" style="96" customWidth="1"/>
    <col min="6376" max="6376" width="7.08984375" style="96" customWidth="1"/>
    <col min="6377" max="6377" width="7.453125" style="96" customWidth="1"/>
    <col min="6378" max="6378" width="6.453125" style="96" customWidth="1"/>
    <col min="6379" max="6379" width="16.90625" style="96" customWidth="1"/>
    <col min="6380" max="6381" width="25.08984375" style="96" customWidth="1"/>
    <col min="6382" max="6384" width="16.08984375" style="96" customWidth="1"/>
    <col min="6385" max="6385" width="15.453125" style="96" customWidth="1"/>
    <col min="6386" max="6389" width="11" style="96" customWidth="1"/>
    <col min="6390" max="6390" width="21.08984375" style="96" customWidth="1"/>
    <col min="6391" max="6391" width="21.453125" style="96" customWidth="1"/>
    <col min="6392" max="6392" width="10.90625" style="96" customWidth="1"/>
    <col min="6393" max="6393" width="7.453125" style="96" customWidth="1"/>
    <col min="6394" max="6394" width="6.453125" style="96" customWidth="1"/>
    <col min="6395" max="6396" width="9" style="96"/>
    <col min="6397" max="6397" width="10" style="96" customWidth="1"/>
    <col min="6398" max="6400" width="11.90625" style="96" customWidth="1"/>
    <col min="6401" max="6401" width="9" style="96"/>
    <col min="6402" max="6402" width="8.08984375" style="96" customWidth="1"/>
    <col min="6403" max="6403" width="21.90625" style="96" customWidth="1"/>
    <col min="6404" max="6404" width="21.08984375" style="96" customWidth="1"/>
    <col min="6405" max="6405" width="9" style="96"/>
    <col min="6406" max="6406" width="21.90625" style="96" customWidth="1"/>
    <col min="6407" max="6407" width="21.08984375" style="96" customWidth="1"/>
    <col min="6408" max="6626" width="9" style="96"/>
    <col min="6627" max="6627" width="5.453125" style="96" customWidth="1"/>
    <col min="6628" max="6628" width="12.90625" style="96" customWidth="1"/>
    <col min="6629" max="6629" width="11.453125" style="96" customWidth="1"/>
    <col min="6630" max="6630" width="14.453125" style="96" customWidth="1"/>
    <col min="6631" max="6631" width="20.08984375" style="96" customWidth="1"/>
    <col min="6632" max="6632" width="7.08984375" style="96" customWidth="1"/>
    <col min="6633" max="6633" width="7.453125" style="96" customWidth="1"/>
    <col min="6634" max="6634" width="6.453125" style="96" customWidth="1"/>
    <col min="6635" max="6635" width="16.90625" style="96" customWidth="1"/>
    <col min="6636" max="6637" width="25.08984375" style="96" customWidth="1"/>
    <col min="6638" max="6640" width="16.08984375" style="96" customWidth="1"/>
    <col min="6641" max="6641" width="15.453125" style="96" customWidth="1"/>
    <col min="6642" max="6645" width="11" style="96" customWidth="1"/>
    <col min="6646" max="6646" width="21.08984375" style="96" customWidth="1"/>
    <col min="6647" max="6647" width="21.453125" style="96" customWidth="1"/>
    <col min="6648" max="6648" width="10.90625" style="96" customWidth="1"/>
    <col min="6649" max="6649" width="7.453125" style="96" customWidth="1"/>
    <col min="6650" max="6650" width="6.453125" style="96" customWidth="1"/>
    <col min="6651" max="6652" width="9" style="96"/>
    <col min="6653" max="6653" width="10" style="96" customWidth="1"/>
    <col min="6654" max="6656" width="11.90625" style="96" customWidth="1"/>
    <col min="6657" max="6657" width="9" style="96"/>
    <col min="6658" max="6658" width="8.08984375" style="96" customWidth="1"/>
    <col min="6659" max="6659" width="21.90625" style="96" customWidth="1"/>
    <col min="6660" max="6660" width="21.08984375" style="96" customWidth="1"/>
    <col min="6661" max="6661" width="9" style="96"/>
    <col min="6662" max="6662" width="21.90625" style="96" customWidth="1"/>
    <col min="6663" max="6663" width="21.08984375" style="96" customWidth="1"/>
    <col min="6664" max="6882" width="9" style="96"/>
    <col min="6883" max="6883" width="5.453125" style="96" customWidth="1"/>
    <col min="6884" max="6884" width="12.90625" style="96" customWidth="1"/>
    <col min="6885" max="6885" width="11.453125" style="96" customWidth="1"/>
    <col min="6886" max="6886" width="14.453125" style="96" customWidth="1"/>
    <col min="6887" max="6887" width="20.08984375" style="96" customWidth="1"/>
    <col min="6888" max="6888" width="7.08984375" style="96" customWidth="1"/>
    <col min="6889" max="6889" width="7.453125" style="96" customWidth="1"/>
    <col min="6890" max="6890" width="6.453125" style="96" customWidth="1"/>
    <col min="6891" max="6891" width="16.90625" style="96" customWidth="1"/>
    <col min="6892" max="6893" width="25.08984375" style="96" customWidth="1"/>
    <col min="6894" max="6896" width="16.08984375" style="96" customWidth="1"/>
    <col min="6897" max="6897" width="15.453125" style="96" customWidth="1"/>
    <col min="6898" max="6901" width="11" style="96" customWidth="1"/>
    <col min="6902" max="6902" width="21.08984375" style="96" customWidth="1"/>
    <col min="6903" max="6903" width="21.453125" style="96" customWidth="1"/>
    <col min="6904" max="6904" width="10.90625" style="96" customWidth="1"/>
    <col min="6905" max="6905" width="7.453125" style="96" customWidth="1"/>
    <col min="6906" max="6906" width="6.453125" style="96" customWidth="1"/>
    <col min="6907" max="6908" width="9" style="96"/>
    <col min="6909" max="6909" width="10" style="96" customWidth="1"/>
    <col min="6910" max="6912" width="11.90625" style="96" customWidth="1"/>
    <col min="6913" max="6913" width="9" style="96"/>
    <col min="6914" max="6914" width="8.08984375" style="96" customWidth="1"/>
    <col min="6915" max="6915" width="21.90625" style="96" customWidth="1"/>
    <col min="6916" max="6916" width="21.08984375" style="96" customWidth="1"/>
    <col min="6917" max="6917" width="9" style="96"/>
    <col min="6918" max="6918" width="21.90625" style="96" customWidth="1"/>
    <col min="6919" max="6919" width="21.08984375" style="96" customWidth="1"/>
    <col min="6920" max="7138" width="9" style="96"/>
    <col min="7139" max="7139" width="5.453125" style="96" customWidth="1"/>
    <col min="7140" max="7140" width="12.90625" style="96" customWidth="1"/>
    <col min="7141" max="7141" width="11.453125" style="96" customWidth="1"/>
    <col min="7142" max="7142" width="14.453125" style="96" customWidth="1"/>
    <col min="7143" max="7143" width="20.08984375" style="96" customWidth="1"/>
    <col min="7144" max="7144" width="7.08984375" style="96" customWidth="1"/>
    <col min="7145" max="7145" width="7.453125" style="96" customWidth="1"/>
    <col min="7146" max="7146" width="6.453125" style="96" customWidth="1"/>
    <col min="7147" max="7147" width="16.90625" style="96" customWidth="1"/>
    <col min="7148" max="7149" width="25.08984375" style="96" customWidth="1"/>
    <col min="7150" max="7152" width="16.08984375" style="96" customWidth="1"/>
    <col min="7153" max="7153" width="15.453125" style="96" customWidth="1"/>
    <col min="7154" max="7157" width="11" style="96" customWidth="1"/>
    <col min="7158" max="7158" width="21.08984375" style="96" customWidth="1"/>
    <col min="7159" max="7159" width="21.453125" style="96" customWidth="1"/>
    <col min="7160" max="7160" width="10.90625" style="96" customWidth="1"/>
    <col min="7161" max="7161" width="7.453125" style="96" customWidth="1"/>
    <col min="7162" max="7162" width="6.453125" style="96" customWidth="1"/>
    <col min="7163" max="7164" width="9" style="96"/>
    <col min="7165" max="7165" width="10" style="96" customWidth="1"/>
    <col min="7166" max="7168" width="11.90625" style="96" customWidth="1"/>
    <col min="7169" max="7169" width="9" style="96"/>
    <col min="7170" max="7170" width="8.08984375" style="96" customWidth="1"/>
    <col min="7171" max="7171" width="21.90625" style="96" customWidth="1"/>
    <col min="7172" max="7172" width="21.08984375" style="96" customWidth="1"/>
    <col min="7173" max="7173" width="9" style="96"/>
    <col min="7174" max="7174" width="21.90625" style="96" customWidth="1"/>
    <col min="7175" max="7175" width="21.08984375" style="96" customWidth="1"/>
    <col min="7176" max="7394" width="9" style="96"/>
    <col min="7395" max="7395" width="5.453125" style="96" customWidth="1"/>
    <col min="7396" max="7396" width="12.90625" style="96" customWidth="1"/>
    <col min="7397" max="7397" width="11.453125" style="96" customWidth="1"/>
    <col min="7398" max="7398" width="14.453125" style="96" customWidth="1"/>
    <col min="7399" max="7399" width="20.08984375" style="96" customWidth="1"/>
    <col min="7400" max="7400" width="7.08984375" style="96" customWidth="1"/>
    <col min="7401" max="7401" width="7.453125" style="96" customWidth="1"/>
    <col min="7402" max="7402" width="6.453125" style="96" customWidth="1"/>
    <col min="7403" max="7403" width="16.90625" style="96" customWidth="1"/>
    <col min="7404" max="7405" width="25.08984375" style="96" customWidth="1"/>
    <col min="7406" max="7408" width="16.08984375" style="96" customWidth="1"/>
    <col min="7409" max="7409" width="15.453125" style="96" customWidth="1"/>
    <col min="7410" max="7413" width="11" style="96" customWidth="1"/>
    <col min="7414" max="7414" width="21.08984375" style="96" customWidth="1"/>
    <col min="7415" max="7415" width="21.453125" style="96" customWidth="1"/>
    <col min="7416" max="7416" width="10.90625" style="96" customWidth="1"/>
    <col min="7417" max="7417" width="7.453125" style="96" customWidth="1"/>
    <col min="7418" max="7418" width="6.453125" style="96" customWidth="1"/>
    <col min="7419" max="7420" width="9" style="96"/>
    <col min="7421" max="7421" width="10" style="96" customWidth="1"/>
    <col min="7422" max="7424" width="11.90625" style="96" customWidth="1"/>
    <col min="7425" max="7425" width="9" style="96"/>
    <col min="7426" max="7426" width="8.08984375" style="96" customWidth="1"/>
    <col min="7427" max="7427" width="21.90625" style="96" customWidth="1"/>
    <col min="7428" max="7428" width="21.08984375" style="96" customWidth="1"/>
    <col min="7429" max="7429" width="9" style="96"/>
    <col min="7430" max="7430" width="21.90625" style="96" customWidth="1"/>
    <col min="7431" max="7431" width="21.08984375" style="96" customWidth="1"/>
    <col min="7432" max="7650" width="9" style="96"/>
    <col min="7651" max="7651" width="5.453125" style="96" customWidth="1"/>
    <col min="7652" max="7652" width="12.90625" style="96" customWidth="1"/>
    <col min="7653" max="7653" width="11.453125" style="96" customWidth="1"/>
    <col min="7654" max="7654" width="14.453125" style="96" customWidth="1"/>
    <col min="7655" max="7655" width="20.08984375" style="96" customWidth="1"/>
    <col min="7656" max="7656" width="7.08984375" style="96" customWidth="1"/>
    <col min="7657" max="7657" width="7.453125" style="96" customWidth="1"/>
    <col min="7658" max="7658" width="6.453125" style="96" customWidth="1"/>
    <col min="7659" max="7659" width="16.90625" style="96" customWidth="1"/>
    <col min="7660" max="7661" width="25.08984375" style="96" customWidth="1"/>
    <col min="7662" max="7664" width="16.08984375" style="96" customWidth="1"/>
    <col min="7665" max="7665" width="15.453125" style="96" customWidth="1"/>
    <col min="7666" max="7669" width="11" style="96" customWidth="1"/>
    <col min="7670" max="7670" width="21.08984375" style="96" customWidth="1"/>
    <col min="7671" max="7671" width="21.453125" style="96" customWidth="1"/>
    <col min="7672" max="7672" width="10.90625" style="96" customWidth="1"/>
    <col min="7673" max="7673" width="7.453125" style="96" customWidth="1"/>
    <col min="7674" max="7674" width="6.453125" style="96" customWidth="1"/>
    <col min="7675" max="7676" width="9" style="96"/>
    <col min="7677" max="7677" width="10" style="96" customWidth="1"/>
    <col min="7678" max="7680" width="11.90625" style="96" customWidth="1"/>
    <col min="7681" max="7681" width="9" style="96"/>
    <col min="7682" max="7682" width="8.08984375" style="96" customWidth="1"/>
    <col min="7683" max="7683" width="21.90625" style="96" customWidth="1"/>
    <col min="7684" max="7684" width="21.08984375" style="96" customWidth="1"/>
    <col min="7685" max="7685" width="9" style="96"/>
    <col min="7686" max="7686" width="21.90625" style="96" customWidth="1"/>
    <col min="7687" max="7687" width="21.08984375" style="96" customWidth="1"/>
    <col min="7688" max="7906" width="9" style="96"/>
    <col min="7907" max="7907" width="5.453125" style="96" customWidth="1"/>
    <col min="7908" max="7908" width="12.90625" style="96" customWidth="1"/>
    <col min="7909" max="7909" width="11.453125" style="96" customWidth="1"/>
    <col min="7910" max="7910" width="14.453125" style="96" customWidth="1"/>
    <col min="7911" max="7911" width="20.08984375" style="96" customWidth="1"/>
    <col min="7912" max="7912" width="7.08984375" style="96" customWidth="1"/>
    <col min="7913" max="7913" width="7.453125" style="96" customWidth="1"/>
    <col min="7914" max="7914" width="6.453125" style="96" customWidth="1"/>
    <col min="7915" max="7915" width="16.90625" style="96" customWidth="1"/>
    <col min="7916" max="7917" width="25.08984375" style="96" customWidth="1"/>
    <col min="7918" max="7920" width="16.08984375" style="96" customWidth="1"/>
    <col min="7921" max="7921" width="15.453125" style="96" customWidth="1"/>
    <col min="7922" max="7925" width="11" style="96" customWidth="1"/>
    <col min="7926" max="7926" width="21.08984375" style="96" customWidth="1"/>
    <col min="7927" max="7927" width="21.453125" style="96" customWidth="1"/>
    <col min="7928" max="7928" width="10.90625" style="96" customWidth="1"/>
    <col min="7929" max="7929" width="7.453125" style="96" customWidth="1"/>
    <col min="7930" max="7930" width="6.453125" style="96" customWidth="1"/>
    <col min="7931" max="7932" width="9" style="96"/>
    <col min="7933" max="7933" width="10" style="96" customWidth="1"/>
    <col min="7934" max="7936" width="11.90625" style="96" customWidth="1"/>
    <col min="7937" max="7937" width="9" style="96"/>
    <col min="7938" max="7938" width="8.08984375" style="96" customWidth="1"/>
    <col min="7939" max="7939" width="21.90625" style="96" customWidth="1"/>
    <col min="7940" max="7940" width="21.08984375" style="96" customWidth="1"/>
    <col min="7941" max="7941" width="9" style="96"/>
    <col min="7942" max="7942" width="21.90625" style="96" customWidth="1"/>
    <col min="7943" max="7943" width="21.08984375" style="96" customWidth="1"/>
    <col min="7944" max="8162" width="9" style="96"/>
    <col min="8163" max="8163" width="5.453125" style="96" customWidth="1"/>
    <col min="8164" max="8164" width="12.90625" style="96" customWidth="1"/>
    <col min="8165" max="8165" width="11.453125" style="96" customWidth="1"/>
    <col min="8166" max="8166" width="14.453125" style="96" customWidth="1"/>
    <col min="8167" max="8167" width="20.08984375" style="96" customWidth="1"/>
    <col min="8168" max="8168" width="7.08984375" style="96" customWidth="1"/>
    <col min="8169" max="8169" width="7.453125" style="96" customWidth="1"/>
    <col min="8170" max="8170" width="6.453125" style="96" customWidth="1"/>
    <col min="8171" max="8171" width="16.90625" style="96" customWidth="1"/>
    <col min="8172" max="8173" width="25.08984375" style="96" customWidth="1"/>
    <col min="8174" max="8176" width="16.08984375" style="96" customWidth="1"/>
    <col min="8177" max="8177" width="15.453125" style="96" customWidth="1"/>
    <col min="8178" max="8181" width="11" style="96" customWidth="1"/>
    <col min="8182" max="8182" width="21.08984375" style="96" customWidth="1"/>
    <col min="8183" max="8183" width="21.453125" style="96" customWidth="1"/>
    <col min="8184" max="8184" width="10.90625" style="96" customWidth="1"/>
    <col min="8185" max="8185" width="7.453125" style="96" customWidth="1"/>
    <col min="8186" max="8186" width="6.453125" style="96" customWidth="1"/>
    <col min="8187" max="8188" width="9" style="96"/>
    <col min="8189" max="8189" width="10" style="96" customWidth="1"/>
    <col min="8190" max="8192" width="11.90625" style="96" customWidth="1"/>
    <col min="8193" max="8193" width="9" style="96"/>
    <col min="8194" max="8194" width="8.08984375" style="96" customWidth="1"/>
    <col min="8195" max="8195" width="21.90625" style="96" customWidth="1"/>
    <col min="8196" max="8196" width="21.08984375" style="96" customWidth="1"/>
    <col min="8197" max="8197" width="9" style="96"/>
    <col min="8198" max="8198" width="21.90625" style="96" customWidth="1"/>
    <col min="8199" max="8199" width="21.08984375" style="96" customWidth="1"/>
    <col min="8200" max="8418" width="9" style="96"/>
    <col min="8419" max="8419" width="5.453125" style="96" customWidth="1"/>
    <col min="8420" max="8420" width="12.90625" style="96" customWidth="1"/>
    <col min="8421" max="8421" width="11.453125" style="96" customWidth="1"/>
    <col min="8422" max="8422" width="14.453125" style="96" customWidth="1"/>
    <col min="8423" max="8423" width="20.08984375" style="96" customWidth="1"/>
    <col min="8424" max="8424" width="7.08984375" style="96" customWidth="1"/>
    <col min="8425" max="8425" width="7.453125" style="96" customWidth="1"/>
    <col min="8426" max="8426" width="6.453125" style="96" customWidth="1"/>
    <col min="8427" max="8427" width="16.90625" style="96" customWidth="1"/>
    <col min="8428" max="8429" width="25.08984375" style="96" customWidth="1"/>
    <col min="8430" max="8432" width="16.08984375" style="96" customWidth="1"/>
    <col min="8433" max="8433" width="15.453125" style="96" customWidth="1"/>
    <col min="8434" max="8437" width="11" style="96" customWidth="1"/>
    <col min="8438" max="8438" width="21.08984375" style="96" customWidth="1"/>
    <col min="8439" max="8439" width="21.453125" style="96" customWidth="1"/>
    <col min="8440" max="8440" width="10.90625" style="96" customWidth="1"/>
    <col min="8441" max="8441" width="7.453125" style="96" customWidth="1"/>
    <col min="8442" max="8442" width="6.453125" style="96" customWidth="1"/>
    <col min="8443" max="8444" width="9" style="96"/>
    <col min="8445" max="8445" width="10" style="96" customWidth="1"/>
    <col min="8446" max="8448" width="11.90625" style="96" customWidth="1"/>
    <col min="8449" max="8449" width="9" style="96"/>
    <col min="8450" max="8450" width="8.08984375" style="96" customWidth="1"/>
    <col min="8451" max="8451" width="21.90625" style="96" customWidth="1"/>
    <col min="8452" max="8452" width="21.08984375" style="96" customWidth="1"/>
    <col min="8453" max="8453" width="9" style="96"/>
    <col min="8454" max="8454" width="21.90625" style="96" customWidth="1"/>
    <col min="8455" max="8455" width="21.08984375" style="96" customWidth="1"/>
    <col min="8456" max="8674" width="9" style="96"/>
    <col min="8675" max="8675" width="5.453125" style="96" customWidth="1"/>
    <col min="8676" max="8676" width="12.90625" style="96" customWidth="1"/>
    <col min="8677" max="8677" width="11.453125" style="96" customWidth="1"/>
    <col min="8678" max="8678" width="14.453125" style="96" customWidth="1"/>
    <col min="8679" max="8679" width="20.08984375" style="96" customWidth="1"/>
    <col min="8680" max="8680" width="7.08984375" style="96" customWidth="1"/>
    <col min="8681" max="8681" width="7.453125" style="96" customWidth="1"/>
    <col min="8682" max="8682" width="6.453125" style="96" customWidth="1"/>
    <col min="8683" max="8683" width="16.90625" style="96" customWidth="1"/>
    <col min="8684" max="8685" width="25.08984375" style="96" customWidth="1"/>
    <col min="8686" max="8688" width="16.08984375" style="96" customWidth="1"/>
    <col min="8689" max="8689" width="15.453125" style="96" customWidth="1"/>
    <col min="8690" max="8693" width="11" style="96" customWidth="1"/>
    <col min="8694" max="8694" width="21.08984375" style="96" customWidth="1"/>
    <col min="8695" max="8695" width="21.453125" style="96" customWidth="1"/>
    <col min="8696" max="8696" width="10.90625" style="96" customWidth="1"/>
    <col min="8697" max="8697" width="7.453125" style="96" customWidth="1"/>
    <col min="8698" max="8698" width="6.453125" style="96" customWidth="1"/>
    <col min="8699" max="8700" width="9" style="96"/>
    <col min="8701" max="8701" width="10" style="96" customWidth="1"/>
    <col min="8702" max="8704" width="11.90625" style="96" customWidth="1"/>
    <col min="8705" max="8705" width="9" style="96"/>
    <col min="8706" max="8706" width="8.08984375" style="96" customWidth="1"/>
    <col min="8707" max="8707" width="21.90625" style="96" customWidth="1"/>
    <col min="8708" max="8708" width="21.08984375" style="96" customWidth="1"/>
    <col min="8709" max="8709" width="9" style="96"/>
    <col min="8710" max="8710" width="21.90625" style="96" customWidth="1"/>
    <col min="8711" max="8711" width="21.08984375" style="96" customWidth="1"/>
    <col min="8712" max="8930" width="9" style="96"/>
    <col min="8931" max="8931" width="5.453125" style="96" customWidth="1"/>
    <col min="8932" max="8932" width="12.90625" style="96" customWidth="1"/>
    <col min="8933" max="8933" width="11.453125" style="96" customWidth="1"/>
    <col min="8934" max="8934" width="14.453125" style="96" customWidth="1"/>
    <col min="8935" max="8935" width="20.08984375" style="96" customWidth="1"/>
    <col min="8936" max="8936" width="7.08984375" style="96" customWidth="1"/>
    <col min="8937" max="8937" width="7.453125" style="96" customWidth="1"/>
    <col min="8938" max="8938" width="6.453125" style="96" customWidth="1"/>
    <col min="8939" max="8939" width="16.90625" style="96" customWidth="1"/>
    <col min="8940" max="8941" width="25.08984375" style="96" customWidth="1"/>
    <col min="8942" max="8944" width="16.08984375" style="96" customWidth="1"/>
    <col min="8945" max="8945" width="15.453125" style="96" customWidth="1"/>
    <col min="8946" max="8949" width="11" style="96" customWidth="1"/>
    <col min="8950" max="8950" width="21.08984375" style="96" customWidth="1"/>
    <col min="8951" max="8951" width="21.453125" style="96" customWidth="1"/>
    <col min="8952" max="8952" width="10.90625" style="96" customWidth="1"/>
    <col min="8953" max="8953" width="7.453125" style="96" customWidth="1"/>
    <col min="8954" max="8954" width="6.453125" style="96" customWidth="1"/>
    <col min="8955" max="8956" width="9" style="96"/>
    <col min="8957" max="8957" width="10" style="96" customWidth="1"/>
    <col min="8958" max="8960" width="11.90625" style="96" customWidth="1"/>
    <col min="8961" max="8961" width="9" style="96"/>
    <col min="8962" max="8962" width="8.08984375" style="96" customWidth="1"/>
    <col min="8963" max="8963" width="21.90625" style="96" customWidth="1"/>
    <col min="8964" max="8964" width="21.08984375" style="96" customWidth="1"/>
    <col min="8965" max="8965" width="9" style="96"/>
    <col min="8966" max="8966" width="21.90625" style="96" customWidth="1"/>
    <col min="8967" max="8967" width="21.08984375" style="96" customWidth="1"/>
    <col min="8968" max="9186" width="9" style="96"/>
    <col min="9187" max="9187" width="5.453125" style="96" customWidth="1"/>
    <col min="9188" max="9188" width="12.90625" style="96" customWidth="1"/>
    <col min="9189" max="9189" width="11.453125" style="96" customWidth="1"/>
    <col min="9190" max="9190" width="14.453125" style="96" customWidth="1"/>
    <col min="9191" max="9191" width="20.08984375" style="96" customWidth="1"/>
    <col min="9192" max="9192" width="7.08984375" style="96" customWidth="1"/>
    <col min="9193" max="9193" width="7.453125" style="96" customWidth="1"/>
    <col min="9194" max="9194" width="6.453125" style="96" customWidth="1"/>
    <col min="9195" max="9195" width="16.90625" style="96" customWidth="1"/>
    <col min="9196" max="9197" width="25.08984375" style="96" customWidth="1"/>
    <col min="9198" max="9200" width="16.08984375" style="96" customWidth="1"/>
    <col min="9201" max="9201" width="15.453125" style="96" customWidth="1"/>
    <col min="9202" max="9205" width="11" style="96" customWidth="1"/>
    <col min="9206" max="9206" width="21.08984375" style="96" customWidth="1"/>
    <col min="9207" max="9207" width="21.453125" style="96" customWidth="1"/>
    <col min="9208" max="9208" width="10.90625" style="96" customWidth="1"/>
    <col min="9209" max="9209" width="7.453125" style="96" customWidth="1"/>
    <col min="9210" max="9210" width="6.453125" style="96" customWidth="1"/>
    <col min="9211" max="9212" width="9" style="96"/>
    <col min="9213" max="9213" width="10" style="96" customWidth="1"/>
    <col min="9214" max="9216" width="11.90625" style="96" customWidth="1"/>
    <col min="9217" max="9217" width="9" style="96"/>
    <col min="9218" max="9218" width="8.08984375" style="96" customWidth="1"/>
    <col min="9219" max="9219" width="21.90625" style="96" customWidth="1"/>
    <col min="9220" max="9220" width="21.08984375" style="96" customWidth="1"/>
    <col min="9221" max="9221" width="9" style="96"/>
    <col min="9222" max="9222" width="21.90625" style="96" customWidth="1"/>
    <col min="9223" max="9223" width="21.08984375" style="96" customWidth="1"/>
    <col min="9224" max="9442" width="9" style="96"/>
    <col min="9443" max="9443" width="5.453125" style="96" customWidth="1"/>
    <col min="9444" max="9444" width="12.90625" style="96" customWidth="1"/>
    <col min="9445" max="9445" width="11.453125" style="96" customWidth="1"/>
    <col min="9446" max="9446" width="14.453125" style="96" customWidth="1"/>
    <col min="9447" max="9447" width="20.08984375" style="96" customWidth="1"/>
    <col min="9448" max="9448" width="7.08984375" style="96" customWidth="1"/>
    <col min="9449" max="9449" width="7.453125" style="96" customWidth="1"/>
    <col min="9450" max="9450" width="6.453125" style="96" customWidth="1"/>
    <col min="9451" max="9451" width="16.90625" style="96" customWidth="1"/>
    <col min="9452" max="9453" width="25.08984375" style="96" customWidth="1"/>
    <col min="9454" max="9456" width="16.08984375" style="96" customWidth="1"/>
    <col min="9457" max="9457" width="15.453125" style="96" customWidth="1"/>
    <col min="9458" max="9461" width="11" style="96" customWidth="1"/>
    <col min="9462" max="9462" width="21.08984375" style="96" customWidth="1"/>
    <col min="9463" max="9463" width="21.453125" style="96" customWidth="1"/>
    <col min="9464" max="9464" width="10.90625" style="96" customWidth="1"/>
    <col min="9465" max="9465" width="7.453125" style="96" customWidth="1"/>
    <col min="9466" max="9466" width="6.453125" style="96" customWidth="1"/>
    <col min="9467" max="9468" width="9" style="96"/>
    <col min="9469" max="9469" width="10" style="96" customWidth="1"/>
    <col min="9470" max="9472" width="11.90625" style="96" customWidth="1"/>
    <col min="9473" max="9473" width="9" style="96"/>
    <col min="9474" max="9474" width="8.08984375" style="96" customWidth="1"/>
    <col min="9475" max="9475" width="21.90625" style="96" customWidth="1"/>
    <col min="9476" max="9476" width="21.08984375" style="96" customWidth="1"/>
    <col min="9477" max="9477" width="9" style="96"/>
    <col min="9478" max="9478" width="21.90625" style="96" customWidth="1"/>
    <col min="9479" max="9479" width="21.08984375" style="96" customWidth="1"/>
    <col min="9480" max="9698" width="9" style="96"/>
    <col min="9699" max="9699" width="5.453125" style="96" customWidth="1"/>
    <col min="9700" max="9700" width="12.90625" style="96" customWidth="1"/>
    <col min="9701" max="9701" width="11.453125" style="96" customWidth="1"/>
    <col min="9702" max="9702" width="14.453125" style="96" customWidth="1"/>
    <col min="9703" max="9703" width="20.08984375" style="96" customWidth="1"/>
    <col min="9704" max="9704" width="7.08984375" style="96" customWidth="1"/>
    <col min="9705" max="9705" width="7.453125" style="96" customWidth="1"/>
    <col min="9706" max="9706" width="6.453125" style="96" customWidth="1"/>
    <col min="9707" max="9707" width="16.90625" style="96" customWidth="1"/>
    <col min="9708" max="9709" width="25.08984375" style="96" customWidth="1"/>
    <col min="9710" max="9712" width="16.08984375" style="96" customWidth="1"/>
    <col min="9713" max="9713" width="15.453125" style="96" customWidth="1"/>
    <col min="9714" max="9717" width="11" style="96" customWidth="1"/>
    <col min="9718" max="9718" width="21.08984375" style="96" customWidth="1"/>
    <col min="9719" max="9719" width="21.453125" style="96" customWidth="1"/>
    <col min="9720" max="9720" width="10.90625" style="96" customWidth="1"/>
    <col min="9721" max="9721" width="7.453125" style="96" customWidth="1"/>
    <col min="9722" max="9722" width="6.453125" style="96" customWidth="1"/>
    <col min="9723" max="9724" width="9" style="96"/>
    <col min="9725" max="9725" width="10" style="96" customWidth="1"/>
    <col min="9726" max="9728" width="11.90625" style="96" customWidth="1"/>
    <col min="9729" max="9729" width="9" style="96"/>
    <col min="9730" max="9730" width="8.08984375" style="96" customWidth="1"/>
    <col min="9731" max="9731" width="21.90625" style="96" customWidth="1"/>
    <col min="9732" max="9732" width="21.08984375" style="96" customWidth="1"/>
    <col min="9733" max="9733" width="9" style="96"/>
    <col min="9734" max="9734" width="21.90625" style="96" customWidth="1"/>
    <col min="9735" max="9735" width="21.08984375" style="96" customWidth="1"/>
    <col min="9736" max="9954" width="9" style="96"/>
    <col min="9955" max="9955" width="5.453125" style="96" customWidth="1"/>
    <col min="9956" max="9956" width="12.90625" style="96" customWidth="1"/>
    <col min="9957" max="9957" width="11.453125" style="96" customWidth="1"/>
    <col min="9958" max="9958" width="14.453125" style="96" customWidth="1"/>
    <col min="9959" max="9959" width="20.08984375" style="96" customWidth="1"/>
    <col min="9960" max="9960" width="7.08984375" style="96" customWidth="1"/>
    <col min="9961" max="9961" width="7.453125" style="96" customWidth="1"/>
    <col min="9962" max="9962" width="6.453125" style="96" customWidth="1"/>
    <col min="9963" max="9963" width="16.90625" style="96" customWidth="1"/>
    <col min="9964" max="9965" width="25.08984375" style="96" customWidth="1"/>
    <col min="9966" max="9968" width="16.08984375" style="96" customWidth="1"/>
    <col min="9969" max="9969" width="15.453125" style="96" customWidth="1"/>
    <col min="9970" max="9973" width="11" style="96" customWidth="1"/>
    <col min="9974" max="9974" width="21.08984375" style="96" customWidth="1"/>
    <col min="9975" max="9975" width="21.453125" style="96" customWidth="1"/>
    <col min="9976" max="9976" width="10.90625" style="96" customWidth="1"/>
    <col min="9977" max="9977" width="7.453125" style="96" customWidth="1"/>
    <col min="9978" max="9978" width="6.453125" style="96" customWidth="1"/>
    <col min="9979" max="9980" width="9" style="96"/>
    <col min="9981" max="9981" width="10" style="96" customWidth="1"/>
    <col min="9982" max="9984" width="11.90625" style="96" customWidth="1"/>
    <col min="9985" max="9985" width="9" style="96"/>
    <col min="9986" max="9986" width="8.08984375" style="96" customWidth="1"/>
    <col min="9987" max="9987" width="21.90625" style="96" customWidth="1"/>
    <col min="9988" max="9988" width="21.08984375" style="96" customWidth="1"/>
    <col min="9989" max="9989" width="9" style="96"/>
    <col min="9990" max="9990" width="21.90625" style="96" customWidth="1"/>
    <col min="9991" max="9991" width="21.08984375" style="96" customWidth="1"/>
    <col min="9992" max="10210" width="9" style="96"/>
    <col min="10211" max="10211" width="5.453125" style="96" customWidth="1"/>
    <col min="10212" max="10212" width="12.90625" style="96" customWidth="1"/>
    <col min="10213" max="10213" width="11.453125" style="96" customWidth="1"/>
    <col min="10214" max="10214" width="14.453125" style="96" customWidth="1"/>
    <col min="10215" max="10215" width="20.08984375" style="96" customWidth="1"/>
    <col min="10216" max="10216" width="7.08984375" style="96" customWidth="1"/>
    <col min="10217" max="10217" width="7.453125" style="96" customWidth="1"/>
    <col min="10218" max="10218" width="6.453125" style="96" customWidth="1"/>
    <col min="10219" max="10219" width="16.90625" style="96" customWidth="1"/>
    <col min="10220" max="10221" width="25.08984375" style="96" customWidth="1"/>
    <col min="10222" max="10224" width="16.08984375" style="96" customWidth="1"/>
    <col min="10225" max="10225" width="15.453125" style="96" customWidth="1"/>
    <col min="10226" max="10229" width="11" style="96" customWidth="1"/>
    <col min="10230" max="10230" width="21.08984375" style="96" customWidth="1"/>
    <col min="10231" max="10231" width="21.453125" style="96" customWidth="1"/>
    <col min="10232" max="10232" width="10.90625" style="96" customWidth="1"/>
    <col min="10233" max="10233" width="7.453125" style="96" customWidth="1"/>
    <col min="10234" max="10234" width="6.453125" style="96" customWidth="1"/>
    <col min="10235" max="10236" width="9" style="96"/>
    <col min="10237" max="10237" width="10" style="96" customWidth="1"/>
    <col min="10238" max="10240" width="11.90625" style="96" customWidth="1"/>
    <col min="10241" max="10241" width="9" style="96"/>
    <col min="10242" max="10242" width="8.08984375" style="96" customWidth="1"/>
    <col min="10243" max="10243" width="21.90625" style="96" customWidth="1"/>
    <col min="10244" max="10244" width="21.08984375" style="96" customWidth="1"/>
    <col min="10245" max="10245" width="9" style="96"/>
    <col min="10246" max="10246" width="21.90625" style="96" customWidth="1"/>
    <col min="10247" max="10247" width="21.08984375" style="96" customWidth="1"/>
    <col min="10248" max="10466" width="9" style="96"/>
    <col min="10467" max="10467" width="5.453125" style="96" customWidth="1"/>
    <col min="10468" max="10468" width="12.90625" style="96" customWidth="1"/>
    <col min="10469" max="10469" width="11.453125" style="96" customWidth="1"/>
    <col min="10470" max="10470" width="14.453125" style="96" customWidth="1"/>
    <col min="10471" max="10471" width="20.08984375" style="96" customWidth="1"/>
    <col min="10472" max="10472" width="7.08984375" style="96" customWidth="1"/>
    <col min="10473" max="10473" width="7.453125" style="96" customWidth="1"/>
    <col min="10474" max="10474" width="6.453125" style="96" customWidth="1"/>
    <col min="10475" max="10475" width="16.90625" style="96" customWidth="1"/>
    <col min="10476" max="10477" width="25.08984375" style="96" customWidth="1"/>
    <col min="10478" max="10480" width="16.08984375" style="96" customWidth="1"/>
    <col min="10481" max="10481" width="15.453125" style="96" customWidth="1"/>
    <col min="10482" max="10485" width="11" style="96" customWidth="1"/>
    <col min="10486" max="10486" width="21.08984375" style="96" customWidth="1"/>
    <col min="10487" max="10487" width="21.453125" style="96" customWidth="1"/>
    <col min="10488" max="10488" width="10.90625" style="96" customWidth="1"/>
    <col min="10489" max="10489" width="7.453125" style="96" customWidth="1"/>
    <col min="10490" max="10490" width="6.453125" style="96" customWidth="1"/>
    <col min="10491" max="10492" width="9" style="96"/>
    <col min="10493" max="10493" width="10" style="96" customWidth="1"/>
    <col min="10494" max="10496" width="11.90625" style="96" customWidth="1"/>
    <col min="10497" max="10497" width="9" style="96"/>
    <col min="10498" max="10498" width="8.08984375" style="96" customWidth="1"/>
    <col min="10499" max="10499" width="21.90625" style="96" customWidth="1"/>
    <col min="10500" max="10500" width="21.08984375" style="96" customWidth="1"/>
    <col min="10501" max="10501" width="9" style="96"/>
    <col min="10502" max="10502" width="21.90625" style="96" customWidth="1"/>
    <col min="10503" max="10503" width="21.08984375" style="96" customWidth="1"/>
    <col min="10504" max="10722" width="9" style="96"/>
    <col min="10723" max="10723" width="5.453125" style="96" customWidth="1"/>
    <col min="10724" max="10724" width="12.90625" style="96" customWidth="1"/>
    <col min="10725" max="10725" width="11.453125" style="96" customWidth="1"/>
    <col min="10726" max="10726" width="14.453125" style="96" customWidth="1"/>
    <col min="10727" max="10727" width="20.08984375" style="96" customWidth="1"/>
    <col min="10728" max="10728" width="7.08984375" style="96" customWidth="1"/>
    <col min="10729" max="10729" width="7.453125" style="96" customWidth="1"/>
    <col min="10730" max="10730" width="6.453125" style="96" customWidth="1"/>
    <col min="10731" max="10731" width="16.90625" style="96" customWidth="1"/>
    <col min="10732" max="10733" width="25.08984375" style="96" customWidth="1"/>
    <col min="10734" max="10736" width="16.08984375" style="96" customWidth="1"/>
    <col min="10737" max="10737" width="15.453125" style="96" customWidth="1"/>
    <col min="10738" max="10741" width="11" style="96" customWidth="1"/>
    <col min="10742" max="10742" width="21.08984375" style="96" customWidth="1"/>
    <col min="10743" max="10743" width="21.453125" style="96" customWidth="1"/>
    <col min="10744" max="10744" width="10.90625" style="96" customWidth="1"/>
    <col min="10745" max="10745" width="7.453125" style="96" customWidth="1"/>
    <col min="10746" max="10746" width="6.453125" style="96" customWidth="1"/>
    <col min="10747" max="10748" width="9" style="96"/>
    <col min="10749" max="10749" width="10" style="96" customWidth="1"/>
    <col min="10750" max="10752" width="11.90625" style="96" customWidth="1"/>
    <col min="10753" max="10753" width="9" style="96"/>
    <col min="10754" max="10754" width="8.08984375" style="96" customWidth="1"/>
    <col min="10755" max="10755" width="21.90625" style="96" customWidth="1"/>
    <col min="10756" max="10756" width="21.08984375" style="96" customWidth="1"/>
    <col min="10757" max="10757" width="9" style="96"/>
    <col min="10758" max="10758" width="21.90625" style="96" customWidth="1"/>
    <col min="10759" max="10759" width="21.08984375" style="96" customWidth="1"/>
    <col min="10760" max="10978" width="9" style="96"/>
    <col min="10979" max="10979" width="5.453125" style="96" customWidth="1"/>
    <col min="10980" max="10980" width="12.90625" style="96" customWidth="1"/>
    <col min="10981" max="10981" width="11.453125" style="96" customWidth="1"/>
    <col min="10982" max="10982" width="14.453125" style="96" customWidth="1"/>
    <col min="10983" max="10983" width="20.08984375" style="96" customWidth="1"/>
    <col min="10984" max="10984" width="7.08984375" style="96" customWidth="1"/>
    <col min="10985" max="10985" width="7.453125" style="96" customWidth="1"/>
    <col min="10986" max="10986" width="6.453125" style="96" customWidth="1"/>
    <col min="10987" max="10987" width="16.90625" style="96" customWidth="1"/>
    <col min="10988" max="10989" width="25.08984375" style="96" customWidth="1"/>
    <col min="10990" max="10992" width="16.08984375" style="96" customWidth="1"/>
    <col min="10993" max="10993" width="15.453125" style="96" customWidth="1"/>
    <col min="10994" max="10997" width="11" style="96" customWidth="1"/>
    <col min="10998" max="10998" width="21.08984375" style="96" customWidth="1"/>
    <col min="10999" max="10999" width="21.453125" style="96" customWidth="1"/>
    <col min="11000" max="11000" width="10.90625" style="96" customWidth="1"/>
    <col min="11001" max="11001" width="7.453125" style="96" customWidth="1"/>
    <col min="11002" max="11002" width="6.453125" style="96" customWidth="1"/>
    <col min="11003" max="11004" width="9" style="96"/>
    <col min="11005" max="11005" width="10" style="96" customWidth="1"/>
    <col min="11006" max="11008" width="11.90625" style="96" customWidth="1"/>
    <col min="11009" max="11009" width="9" style="96"/>
    <col min="11010" max="11010" width="8.08984375" style="96" customWidth="1"/>
    <col min="11011" max="11011" width="21.90625" style="96" customWidth="1"/>
    <col min="11012" max="11012" width="21.08984375" style="96" customWidth="1"/>
    <col min="11013" max="11013" width="9" style="96"/>
    <col min="11014" max="11014" width="21.90625" style="96" customWidth="1"/>
    <col min="11015" max="11015" width="21.08984375" style="96" customWidth="1"/>
    <col min="11016" max="11234" width="9" style="96"/>
    <col min="11235" max="11235" width="5.453125" style="96" customWidth="1"/>
    <col min="11236" max="11236" width="12.90625" style="96" customWidth="1"/>
    <col min="11237" max="11237" width="11.453125" style="96" customWidth="1"/>
    <col min="11238" max="11238" width="14.453125" style="96" customWidth="1"/>
    <col min="11239" max="11239" width="20.08984375" style="96" customWidth="1"/>
    <col min="11240" max="11240" width="7.08984375" style="96" customWidth="1"/>
    <col min="11241" max="11241" width="7.453125" style="96" customWidth="1"/>
    <col min="11242" max="11242" width="6.453125" style="96" customWidth="1"/>
    <col min="11243" max="11243" width="16.90625" style="96" customWidth="1"/>
    <col min="11244" max="11245" width="25.08984375" style="96" customWidth="1"/>
    <col min="11246" max="11248" width="16.08984375" style="96" customWidth="1"/>
    <col min="11249" max="11249" width="15.453125" style="96" customWidth="1"/>
    <col min="11250" max="11253" width="11" style="96" customWidth="1"/>
    <col min="11254" max="11254" width="21.08984375" style="96" customWidth="1"/>
    <col min="11255" max="11255" width="21.453125" style="96" customWidth="1"/>
    <col min="11256" max="11256" width="10.90625" style="96" customWidth="1"/>
    <col min="11257" max="11257" width="7.453125" style="96" customWidth="1"/>
    <col min="11258" max="11258" width="6.453125" style="96" customWidth="1"/>
    <col min="11259" max="11260" width="9" style="96"/>
    <col min="11261" max="11261" width="10" style="96" customWidth="1"/>
    <col min="11262" max="11264" width="11.90625" style="96" customWidth="1"/>
    <col min="11265" max="11265" width="9" style="96"/>
    <col min="11266" max="11266" width="8.08984375" style="96" customWidth="1"/>
    <col min="11267" max="11267" width="21.90625" style="96" customWidth="1"/>
    <col min="11268" max="11268" width="21.08984375" style="96" customWidth="1"/>
    <col min="11269" max="11269" width="9" style="96"/>
    <col min="11270" max="11270" width="21.90625" style="96" customWidth="1"/>
    <col min="11271" max="11271" width="21.08984375" style="96" customWidth="1"/>
    <col min="11272" max="11490" width="9" style="96"/>
    <col min="11491" max="11491" width="5.453125" style="96" customWidth="1"/>
    <col min="11492" max="11492" width="12.90625" style="96" customWidth="1"/>
    <col min="11493" max="11493" width="11.453125" style="96" customWidth="1"/>
    <col min="11494" max="11494" width="14.453125" style="96" customWidth="1"/>
    <col min="11495" max="11495" width="20.08984375" style="96" customWidth="1"/>
    <col min="11496" max="11496" width="7.08984375" style="96" customWidth="1"/>
    <col min="11497" max="11497" width="7.453125" style="96" customWidth="1"/>
    <col min="11498" max="11498" width="6.453125" style="96" customWidth="1"/>
    <col min="11499" max="11499" width="16.90625" style="96" customWidth="1"/>
    <col min="11500" max="11501" width="25.08984375" style="96" customWidth="1"/>
    <col min="11502" max="11504" width="16.08984375" style="96" customWidth="1"/>
    <col min="11505" max="11505" width="15.453125" style="96" customWidth="1"/>
    <col min="11506" max="11509" width="11" style="96" customWidth="1"/>
    <col min="11510" max="11510" width="21.08984375" style="96" customWidth="1"/>
    <col min="11511" max="11511" width="21.453125" style="96" customWidth="1"/>
    <col min="11512" max="11512" width="10.90625" style="96" customWidth="1"/>
    <col min="11513" max="11513" width="7.453125" style="96" customWidth="1"/>
    <col min="11514" max="11514" width="6.453125" style="96" customWidth="1"/>
    <col min="11515" max="11516" width="9" style="96"/>
    <col min="11517" max="11517" width="10" style="96" customWidth="1"/>
    <col min="11518" max="11520" width="11.90625" style="96" customWidth="1"/>
    <col min="11521" max="11521" width="9" style="96"/>
    <col min="11522" max="11522" width="8.08984375" style="96" customWidth="1"/>
    <col min="11523" max="11523" width="21.90625" style="96" customWidth="1"/>
    <col min="11524" max="11524" width="21.08984375" style="96" customWidth="1"/>
    <col min="11525" max="11525" width="9" style="96"/>
    <col min="11526" max="11526" width="21.90625" style="96" customWidth="1"/>
    <col min="11527" max="11527" width="21.08984375" style="96" customWidth="1"/>
    <col min="11528" max="11746" width="9" style="96"/>
    <col min="11747" max="11747" width="5.453125" style="96" customWidth="1"/>
    <col min="11748" max="11748" width="12.90625" style="96" customWidth="1"/>
    <col min="11749" max="11749" width="11.453125" style="96" customWidth="1"/>
    <col min="11750" max="11750" width="14.453125" style="96" customWidth="1"/>
    <col min="11751" max="11751" width="20.08984375" style="96" customWidth="1"/>
    <col min="11752" max="11752" width="7.08984375" style="96" customWidth="1"/>
    <col min="11753" max="11753" width="7.453125" style="96" customWidth="1"/>
    <col min="11754" max="11754" width="6.453125" style="96" customWidth="1"/>
    <col min="11755" max="11755" width="16.90625" style="96" customWidth="1"/>
    <col min="11756" max="11757" width="25.08984375" style="96" customWidth="1"/>
    <col min="11758" max="11760" width="16.08984375" style="96" customWidth="1"/>
    <col min="11761" max="11761" width="15.453125" style="96" customWidth="1"/>
    <col min="11762" max="11765" width="11" style="96" customWidth="1"/>
    <col min="11766" max="11766" width="21.08984375" style="96" customWidth="1"/>
    <col min="11767" max="11767" width="21.453125" style="96" customWidth="1"/>
    <col min="11768" max="11768" width="10.90625" style="96" customWidth="1"/>
    <col min="11769" max="11769" width="7.453125" style="96" customWidth="1"/>
    <col min="11770" max="11770" width="6.453125" style="96" customWidth="1"/>
    <col min="11771" max="11772" width="9" style="96"/>
    <col min="11773" max="11773" width="10" style="96" customWidth="1"/>
    <col min="11774" max="11776" width="11.90625" style="96" customWidth="1"/>
    <col min="11777" max="11777" width="9" style="96"/>
    <col min="11778" max="11778" width="8.08984375" style="96" customWidth="1"/>
    <col min="11779" max="11779" width="21.90625" style="96" customWidth="1"/>
    <col min="11780" max="11780" width="21.08984375" style="96" customWidth="1"/>
    <col min="11781" max="11781" width="9" style="96"/>
    <col min="11782" max="11782" width="21.90625" style="96" customWidth="1"/>
    <col min="11783" max="11783" width="21.08984375" style="96" customWidth="1"/>
    <col min="11784" max="12002" width="9" style="96"/>
    <col min="12003" max="12003" width="5.453125" style="96" customWidth="1"/>
    <col min="12004" max="12004" width="12.90625" style="96" customWidth="1"/>
    <col min="12005" max="12005" width="11.453125" style="96" customWidth="1"/>
    <col min="12006" max="12006" width="14.453125" style="96" customWidth="1"/>
    <col min="12007" max="12007" width="20.08984375" style="96" customWidth="1"/>
    <col min="12008" max="12008" width="7.08984375" style="96" customWidth="1"/>
    <col min="12009" max="12009" width="7.453125" style="96" customWidth="1"/>
    <col min="12010" max="12010" width="6.453125" style="96" customWidth="1"/>
    <col min="12011" max="12011" width="16.90625" style="96" customWidth="1"/>
    <col min="12012" max="12013" width="25.08984375" style="96" customWidth="1"/>
    <col min="12014" max="12016" width="16.08984375" style="96" customWidth="1"/>
    <col min="12017" max="12017" width="15.453125" style="96" customWidth="1"/>
    <col min="12018" max="12021" width="11" style="96" customWidth="1"/>
    <col min="12022" max="12022" width="21.08984375" style="96" customWidth="1"/>
    <col min="12023" max="12023" width="21.453125" style="96" customWidth="1"/>
    <col min="12024" max="12024" width="10.90625" style="96" customWidth="1"/>
    <col min="12025" max="12025" width="7.453125" style="96" customWidth="1"/>
    <col min="12026" max="12026" width="6.453125" style="96" customWidth="1"/>
    <col min="12027" max="12028" width="9" style="96"/>
    <col min="12029" max="12029" width="10" style="96" customWidth="1"/>
    <col min="12030" max="12032" width="11.90625" style="96" customWidth="1"/>
    <col min="12033" max="12033" width="9" style="96"/>
    <col min="12034" max="12034" width="8.08984375" style="96" customWidth="1"/>
    <col min="12035" max="12035" width="21.90625" style="96" customWidth="1"/>
    <col min="12036" max="12036" width="21.08984375" style="96" customWidth="1"/>
    <col min="12037" max="12037" width="9" style="96"/>
    <col min="12038" max="12038" width="21.90625" style="96" customWidth="1"/>
    <col min="12039" max="12039" width="21.08984375" style="96" customWidth="1"/>
    <col min="12040" max="12258" width="9" style="96"/>
    <col min="12259" max="12259" width="5.453125" style="96" customWidth="1"/>
    <col min="12260" max="12260" width="12.90625" style="96" customWidth="1"/>
    <col min="12261" max="12261" width="11.453125" style="96" customWidth="1"/>
    <col min="12262" max="12262" width="14.453125" style="96" customWidth="1"/>
    <col min="12263" max="12263" width="20.08984375" style="96" customWidth="1"/>
    <col min="12264" max="12264" width="7.08984375" style="96" customWidth="1"/>
    <col min="12265" max="12265" width="7.453125" style="96" customWidth="1"/>
    <col min="12266" max="12266" width="6.453125" style="96" customWidth="1"/>
    <col min="12267" max="12267" width="16.90625" style="96" customWidth="1"/>
    <col min="12268" max="12269" width="25.08984375" style="96" customWidth="1"/>
    <col min="12270" max="12272" width="16.08984375" style="96" customWidth="1"/>
    <col min="12273" max="12273" width="15.453125" style="96" customWidth="1"/>
    <col min="12274" max="12277" width="11" style="96" customWidth="1"/>
    <col min="12278" max="12278" width="21.08984375" style="96" customWidth="1"/>
    <col min="12279" max="12279" width="21.453125" style="96" customWidth="1"/>
    <col min="12280" max="12280" width="10.90625" style="96" customWidth="1"/>
    <col min="12281" max="12281" width="7.453125" style="96" customWidth="1"/>
    <col min="12282" max="12282" width="6.453125" style="96" customWidth="1"/>
    <col min="12283" max="12284" width="9" style="96"/>
    <col min="12285" max="12285" width="10" style="96" customWidth="1"/>
    <col min="12286" max="12288" width="11.90625" style="96" customWidth="1"/>
    <col min="12289" max="12289" width="9" style="96"/>
    <col min="12290" max="12290" width="8.08984375" style="96" customWidth="1"/>
    <col min="12291" max="12291" width="21.90625" style="96" customWidth="1"/>
    <col min="12292" max="12292" width="21.08984375" style="96" customWidth="1"/>
    <col min="12293" max="12293" width="9" style="96"/>
    <col min="12294" max="12294" width="21.90625" style="96" customWidth="1"/>
    <col min="12295" max="12295" width="21.08984375" style="96" customWidth="1"/>
    <col min="12296" max="12514" width="9" style="96"/>
    <col min="12515" max="12515" width="5.453125" style="96" customWidth="1"/>
    <col min="12516" max="12516" width="12.90625" style="96" customWidth="1"/>
    <col min="12517" max="12517" width="11.453125" style="96" customWidth="1"/>
    <col min="12518" max="12518" width="14.453125" style="96" customWidth="1"/>
    <col min="12519" max="12519" width="20.08984375" style="96" customWidth="1"/>
    <col min="12520" max="12520" width="7.08984375" style="96" customWidth="1"/>
    <col min="12521" max="12521" width="7.453125" style="96" customWidth="1"/>
    <col min="12522" max="12522" width="6.453125" style="96" customWidth="1"/>
    <col min="12523" max="12523" width="16.90625" style="96" customWidth="1"/>
    <col min="12524" max="12525" width="25.08984375" style="96" customWidth="1"/>
    <col min="12526" max="12528" width="16.08984375" style="96" customWidth="1"/>
    <col min="12529" max="12529" width="15.453125" style="96" customWidth="1"/>
    <col min="12530" max="12533" width="11" style="96" customWidth="1"/>
    <col min="12534" max="12534" width="21.08984375" style="96" customWidth="1"/>
    <col min="12535" max="12535" width="21.453125" style="96" customWidth="1"/>
    <col min="12536" max="12536" width="10.90625" style="96" customWidth="1"/>
    <col min="12537" max="12537" width="7.453125" style="96" customWidth="1"/>
    <col min="12538" max="12538" width="6.453125" style="96" customWidth="1"/>
    <col min="12539" max="12540" width="9" style="96"/>
    <col min="12541" max="12541" width="10" style="96" customWidth="1"/>
    <col min="12542" max="12544" width="11.90625" style="96" customWidth="1"/>
    <col min="12545" max="12545" width="9" style="96"/>
    <col min="12546" max="12546" width="8.08984375" style="96" customWidth="1"/>
    <col min="12547" max="12547" width="21.90625" style="96" customWidth="1"/>
    <col min="12548" max="12548" width="21.08984375" style="96" customWidth="1"/>
    <col min="12549" max="12549" width="9" style="96"/>
    <col min="12550" max="12550" width="21.90625" style="96" customWidth="1"/>
    <col min="12551" max="12551" width="21.08984375" style="96" customWidth="1"/>
    <col min="12552" max="12770" width="9" style="96"/>
    <col min="12771" max="12771" width="5.453125" style="96" customWidth="1"/>
    <col min="12772" max="12772" width="12.90625" style="96" customWidth="1"/>
    <col min="12773" max="12773" width="11.453125" style="96" customWidth="1"/>
    <col min="12774" max="12774" width="14.453125" style="96" customWidth="1"/>
    <col min="12775" max="12775" width="20.08984375" style="96" customWidth="1"/>
    <col min="12776" max="12776" width="7.08984375" style="96" customWidth="1"/>
    <col min="12777" max="12777" width="7.453125" style="96" customWidth="1"/>
    <col min="12778" max="12778" width="6.453125" style="96" customWidth="1"/>
    <col min="12779" max="12779" width="16.90625" style="96" customWidth="1"/>
    <col min="12780" max="12781" width="25.08984375" style="96" customWidth="1"/>
    <col min="12782" max="12784" width="16.08984375" style="96" customWidth="1"/>
    <col min="12785" max="12785" width="15.453125" style="96" customWidth="1"/>
    <col min="12786" max="12789" width="11" style="96" customWidth="1"/>
    <col min="12790" max="12790" width="21.08984375" style="96" customWidth="1"/>
    <col min="12791" max="12791" width="21.453125" style="96" customWidth="1"/>
    <col min="12792" max="12792" width="10.90625" style="96" customWidth="1"/>
    <col min="12793" max="12793" width="7.453125" style="96" customWidth="1"/>
    <col min="12794" max="12794" width="6.453125" style="96" customWidth="1"/>
    <col min="12795" max="12796" width="9" style="96"/>
    <col min="12797" max="12797" width="10" style="96" customWidth="1"/>
    <col min="12798" max="12800" width="11.90625" style="96" customWidth="1"/>
    <col min="12801" max="12801" width="9" style="96"/>
    <col min="12802" max="12802" width="8.08984375" style="96" customWidth="1"/>
    <col min="12803" max="12803" width="21.90625" style="96" customWidth="1"/>
    <col min="12804" max="12804" width="21.08984375" style="96" customWidth="1"/>
    <col min="12805" max="12805" width="9" style="96"/>
    <col min="12806" max="12806" width="21.90625" style="96" customWidth="1"/>
    <col min="12807" max="12807" width="21.08984375" style="96" customWidth="1"/>
    <col min="12808" max="13026" width="9" style="96"/>
    <col min="13027" max="13027" width="5.453125" style="96" customWidth="1"/>
    <col min="13028" max="13028" width="12.90625" style="96" customWidth="1"/>
    <col min="13029" max="13029" width="11.453125" style="96" customWidth="1"/>
    <col min="13030" max="13030" width="14.453125" style="96" customWidth="1"/>
    <col min="13031" max="13031" width="20.08984375" style="96" customWidth="1"/>
    <col min="13032" max="13032" width="7.08984375" style="96" customWidth="1"/>
    <col min="13033" max="13033" width="7.453125" style="96" customWidth="1"/>
    <col min="13034" max="13034" width="6.453125" style="96" customWidth="1"/>
    <col min="13035" max="13035" width="16.90625" style="96" customWidth="1"/>
    <col min="13036" max="13037" width="25.08984375" style="96" customWidth="1"/>
    <col min="13038" max="13040" width="16.08984375" style="96" customWidth="1"/>
    <col min="13041" max="13041" width="15.453125" style="96" customWidth="1"/>
    <col min="13042" max="13045" width="11" style="96" customWidth="1"/>
    <col min="13046" max="13046" width="21.08984375" style="96" customWidth="1"/>
    <col min="13047" max="13047" width="21.453125" style="96" customWidth="1"/>
    <col min="13048" max="13048" width="10.90625" style="96" customWidth="1"/>
    <col min="13049" max="13049" width="7.453125" style="96" customWidth="1"/>
    <col min="13050" max="13050" width="6.453125" style="96" customWidth="1"/>
    <col min="13051" max="13052" width="9" style="96"/>
    <col min="13053" max="13053" width="10" style="96" customWidth="1"/>
    <col min="13054" max="13056" width="11.90625" style="96" customWidth="1"/>
    <col min="13057" max="13057" width="9" style="96"/>
    <col min="13058" max="13058" width="8.08984375" style="96" customWidth="1"/>
    <col min="13059" max="13059" width="21.90625" style="96" customWidth="1"/>
    <col min="13060" max="13060" width="21.08984375" style="96" customWidth="1"/>
    <col min="13061" max="13061" width="9" style="96"/>
    <col min="13062" max="13062" width="21.90625" style="96" customWidth="1"/>
    <col min="13063" max="13063" width="21.08984375" style="96" customWidth="1"/>
    <col min="13064" max="13282" width="9" style="96"/>
    <col min="13283" max="13283" width="5.453125" style="96" customWidth="1"/>
    <col min="13284" max="13284" width="12.90625" style="96" customWidth="1"/>
    <col min="13285" max="13285" width="11.453125" style="96" customWidth="1"/>
    <col min="13286" max="13286" width="14.453125" style="96" customWidth="1"/>
    <col min="13287" max="13287" width="20.08984375" style="96" customWidth="1"/>
    <col min="13288" max="13288" width="7.08984375" style="96" customWidth="1"/>
    <col min="13289" max="13289" width="7.453125" style="96" customWidth="1"/>
    <col min="13290" max="13290" width="6.453125" style="96" customWidth="1"/>
    <col min="13291" max="13291" width="16.90625" style="96" customWidth="1"/>
    <col min="13292" max="13293" width="25.08984375" style="96" customWidth="1"/>
    <col min="13294" max="13296" width="16.08984375" style="96" customWidth="1"/>
    <col min="13297" max="13297" width="15.453125" style="96" customWidth="1"/>
    <col min="13298" max="13301" width="11" style="96" customWidth="1"/>
    <col min="13302" max="13302" width="21.08984375" style="96" customWidth="1"/>
    <col min="13303" max="13303" width="21.453125" style="96" customWidth="1"/>
    <col min="13304" max="13304" width="10.90625" style="96" customWidth="1"/>
    <col min="13305" max="13305" width="7.453125" style="96" customWidth="1"/>
    <col min="13306" max="13306" width="6.453125" style="96" customWidth="1"/>
    <col min="13307" max="13308" width="9" style="96"/>
    <col min="13309" max="13309" width="10" style="96" customWidth="1"/>
    <col min="13310" max="13312" width="11.90625" style="96" customWidth="1"/>
    <col min="13313" max="13313" width="9" style="96"/>
    <col min="13314" max="13314" width="8.08984375" style="96" customWidth="1"/>
    <col min="13315" max="13315" width="21.90625" style="96" customWidth="1"/>
    <col min="13316" max="13316" width="21.08984375" style="96" customWidth="1"/>
    <col min="13317" max="13317" width="9" style="96"/>
    <col min="13318" max="13318" width="21.90625" style="96" customWidth="1"/>
    <col min="13319" max="13319" width="21.08984375" style="96" customWidth="1"/>
    <col min="13320" max="13538" width="9" style="96"/>
    <col min="13539" max="13539" width="5.453125" style="96" customWidth="1"/>
    <col min="13540" max="13540" width="12.90625" style="96" customWidth="1"/>
    <col min="13541" max="13541" width="11.453125" style="96" customWidth="1"/>
    <col min="13542" max="13542" width="14.453125" style="96" customWidth="1"/>
    <col min="13543" max="13543" width="20.08984375" style="96" customWidth="1"/>
    <col min="13544" max="13544" width="7.08984375" style="96" customWidth="1"/>
    <col min="13545" max="13545" width="7.453125" style="96" customWidth="1"/>
    <col min="13546" max="13546" width="6.453125" style="96" customWidth="1"/>
    <col min="13547" max="13547" width="16.90625" style="96" customWidth="1"/>
    <col min="13548" max="13549" width="25.08984375" style="96" customWidth="1"/>
    <col min="13550" max="13552" width="16.08984375" style="96" customWidth="1"/>
    <col min="13553" max="13553" width="15.453125" style="96" customWidth="1"/>
    <col min="13554" max="13557" width="11" style="96" customWidth="1"/>
    <col min="13558" max="13558" width="21.08984375" style="96" customWidth="1"/>
    <col min="13559" max="13559" width="21.453125" style="96" customWidth="1"/>
    <col min="13560" max="13560" width="10.90625" style="96" customWidth="1"/>
    <col min="13561" max="13561" width="7.453125" style="96" customWidth="1"/>
    <col min="13562" max="13562" width="6.453125" style="96" customWidth="1"/>
    <col min="13563" max="13564" width="9" style="96"/>
    <col min="13565" max="13565" width="10" style="96" customWidth="1"/>
    <col min="13566" max="13568" width="11.90625" style="96" customWidth="1"/>
    <col min="13569" max="13569" width="9" style="96"/>
    <col min="13570" max="13570" width="8.08984375" style="96" customWidth="1"/>
    <col min="13571" max="13571" width="21.90625" style="96" customWidth="1"/>
    <col min="13572" max="13572" width="21.08984375" style="96" customWidth="1"/>
    <col min="13573" max="13573" width="9" style="96"/>
    <col min="13574" max="13574" width="21.90625" style="96" customWidth="1"/>
    <col min="13575" max="13575" width="21.08984375" style="96" customWidth="1"/>
    <col min="13576" max="13794" width="9" style="96"/>
    <col min="13795" max="13795" width="5.453125" style="96" customWidth="1"/>
    <col min="13796" max="13796" width="12.90625" style="96" customWidth="1"/>
    <col min="13797" max="13797" width="11.453125" style="96" customWidth="1"/>
    <col min="13798" max="13798" width="14.453125" style="96" customWidth="1"/>
    <col min="13799" max="13799" width="20.08984375" style="96" customWidth="1"/>
    <col min="13800" max="13800" width="7.08984375" style="96" customWidth="1"/>
    <col min="13801" max="13801" width="7.453125" style="96" customWidth="1"/>
    <col min="13802" max="13802" width="6.453125" style="96" customWidth="1"/>
    <col min="13803" max="13803" width="16.90625" style="96" customWidth="1"/>
    <col min="13804" max="13805" width="25.08984375" style="96" customWidth="1"/>
    <col min="13806" max="13808" width="16.08984375" style="96" customWidth="1"/>
    <col min="13809" max="13809" width="15.453125" style="96" customWidth="1"/>
    <col min="13810" max="13813" width="11" style="96" customWidth="1"/>
    <col min="13814" max="13814" width="21.08984375" style="96" customWidth="1"/>
    <col min="13815" max="13815" width="21.453125" style="96" customWidth="1"/>
    <col min="13816" max="13816" width="10.90625" style="96" customWidth="1"/>
    <col min="13817" max="13817" width="7.453125" style="96" customWidth="1"/>
    <col min="13818" max="13818" width="6.453125" style="96" customWidth="1"/>
    <col min="13819" max="13820" width="9" style="96"/>
    <col min="13821" max="13821" width="10" style="96" customWidth="1"/>
    <col min="13822" max="13824" width="11.90625" style="96" customWidth="1"/>
    <col min="13825" max="13825" width="9" style="96"/>
    <col min="13826" max="13826" width="8.08984375" style="96" customWidth="1"/>
    <col min="13827" max="13827" width="21.90625" style="96" customWidth="1"/>
    <col min="13828" max="13828" width="21.08984375" style="96" customWidth="1"/>
    <col min="13829" max="13829" width="9" style="96"/>
    <col min="13830" max="13830" width="21.90625" style="96" customWidth="1"/>
    <col min="13831" max="13831" width="21.08984375" style="96" customWidth="1"/>
    <col min="13832" max="14050" width="9" style="96"/>
    <col min="14051" max="14051" width="5.453125" style="96" customWidth="1"/>
    <col min="14052" max="14052" width="12.90625" style="96" customWidth="1"/>
    <col min="14053" max="14053" width="11.453125" style="96" customWidth="1"/>
    <col min="14054" max="14054" width="14.453125" style="96" customWidth="1"/>
    <col min="14055" max="14055" width="20.08984375" style="96" customWidth="1"/>
    <col min="14056" max="14056" width="7.08984375" style="96" customWidth="1"/>
    <col min="14057" max="14057" width="7.453125" style="96" customWidth="1"/>
    <col min="14058" max="14058" width="6.453125" style="96" customWidth="1"/>
    <col min="14059" max="14059" width="16.90625" style="96" customWidth="1"/>
    <col min="14060" max="14061" width="25.08984375" style="96" customWidth="1"/>
    <col min="14062" max="14064" width="16.08984375" style="96" customWidth="1"/>
    <col min="14065" max="14065" width="15.453125" style="96" customWidth="1"/>
    <col min="14066" max="14069" width="11" style="96" customWidth="1"/>
    <col min="14070" max="14070" width="21.08984375" style="96" customWidth="1"/>
    <col min="14071" max="14071" width="21.453125" style="96" customWidth="1"/>
    <col min="14072" max="14072" width="10.90625" style="96" customWidth="1"/>
    <col min="14073" max="14073" width="7.453125" style="96" customWidth="1"/>
    <col min="14074" max="14074" width="6.453125" style="96" customWidth="1"/>
    <col min="14075" max="14076" width="9" style="96"/>
    <col min="14077" max="14077" width="10" style="96" customWidth="1"/>
    <col min="14078" max="14080" width="11.90625" style="96" customWidth="1"/>
    <col min="14081" max="14081" width="9" style="96"/>
    <col min="14082" max="14082" width="8.08984375" style="96" customWidth="1"/>
    <col min="14083" max="14083" width="21.90625" style="96" customWidth="1"/>
    <col min="14084" max="14084" width="21.08984375" style="96" customWidth="1"/>
    <col min="14085" max="14085" width="9" style="96"/>
    <col min="14086" max="14086" width="21.90625" style="96" customWidth="1"/>
    <col min="14087" max="14087" width="21.08984375" style="96" customWidth="1"/>
    <col min="14088" max="14306" width="9" style="96"/>
    <col min="14307" max="14307" width="5.453125" style="96" customWidth="1"/>
    <col min="14308" max="14308" width="12.90625" style="96" customWidth="1"/>
    <col min="14309" max="14309" width="11.453125" style="96" customWidth="1"/>
    <col min="14310" max="14310" width="14.453125" style="96" customWidth="1"/>
    <col min="14311" max="14311" width="20.08984375" style="96" customWidth="1"/>
    <col min="14312" max="14312" width="7.08984375" style="96" customWidth="1"/>
    <col min="14313" max="14313" width="7.453125" style="96" customWidth="1"/>
    <col min="14314" max="14314" width="6.453125" style="96" customWidth="1"/>
    <col min="14315" max="14315" width="16.90625" style="96" customWidth="1"/>
    <col min="14316" max="14317" width="25.08984375" style="96" customWidth="1"/>
    <col min="14318" max="14320" width="16.08984375" style="96" customWidth="1"/>
    <col min="14321" max="14321" width="15.453125" style="96" customWidth="1"/>
    <col min="14322" max="14325" width="11" style="96" customWidth="1"/>
    <col min="14326" max="14326" width="21.08984375" style="96" customWidth="1"/>
    <col min="14327" max="14327" width="21.453125" style="96" customWidth="1"/>
    <col min="14328" max="14328" width="10.90625" style="96" customWidth="1"/>
    <col min="14329" max="14329" width="7.453125" style="96" customWidth="1"/>
    <col min="14330" max="14330" width="6.453125" style="96" customWidth="1"/>
    <col min="14331" max="14332" width="9" style="96"/>
    <col min="14333" max="14333" width="10" style="96" customWidth="1"/>
    <col min="14334" max="14336" width="11.90625" style="96" customWidth="1"/>
    <col min="14337" max="14337" width="9" style="96"/>
    <col min="14338" max="14338" width="8.08984375" style="96" customWidth="1"/>
    <col min="14339" max="14339" width="21.90625" style="96" customWidth="1"/>
    <col min="14340" max="14340" width="21.08984375" style="96" customWidth="1"/>
    <col min="14341" max="14341" width="9" style="96"/>
    <col min="14342" max="14342" width="21.90625" style="96" customWidth="1"/>
    <col min="14343" max="14343" width="21.08984375" style="96" customWidth="1"/>
    <col min="14344" max="14562" width="9" style="96"/>
    <col min="14563" max="14563" width="5.453125" style="96" customWidth="1"/>
    <col min="14564" max="14564" width="12.90625" style="96" customWidth="1"/>
    <col min="14565" max="14565" width="11.453125" style="96" customWidth="1"/>
    <col min="14566" max="14566" width="14.453125" style="96" customWidth="1"/>
    <col min="14567" max="14567" width="20.08984375" style="96" customWidth="1"/>
    <col min="14568" max="14568" width="7.08984375" style="96" customWidth="1"/>
    <col min="14569" max="14569" width="7.453125" style="96" customWidth="1"/>
    <col min="14570" max="14570" width="6.453125" style="96" customWidth="1"/>
    <col min="14571" max="14571" width="16.90625" style="96" customWidth="1"/>
    <col min="14572" max="14573" width="25.08984375" style="96" customWidth="1"/>
    <col min="14574" max="14576" width="16.08984375" style="96" customWidth="1"/>
    <col min="14577" max="14577" width="15.453125" style="96" customWidth="1"/>
    <col min="14578" max="14581" width="11" style="96" customWidth="1"/>
    <col min="14582" max="14582" width="21.08984375" style="96" customWidth="1"/>
    <col min="14583" max="14583" width="21.453125" style="96" customWidth="1"/>
    <col min="14584" max="14584" width="10.90625" style="96" customWidth="1"/>
    <col min="14585" max="14585" width="7.453125" style="96" customWidth="1"/>
    <col min="14586" max="14586" width="6.453125" style="96" customWidth="1"/>
    <col min="14587" max="14588" width="9" style="96"/>
    <col min="14589" max="14589" width="10" style="96" customWidth="1"/>
    <col min="14590" max="14592" width="11.90625" style="96" customWidth="1"/>
    <col min="14593" max="14593" width="9" style="96"/>
    <col min="14594" max="14594" width="8.08984375" style="96" customWidth="1"/>
    <col min="14595" max="14595" width="21.90625" style="96" customWidth="1"/>
    <col min="14596" max="14596" width="21.08984375" style="96" customWidth="1"/>
    <col min="14597" max="14597" width="9" style="96"/>
    <col min="14598" max="14598" width="21.90625" style="96" customWidth="1"/>
    <col min="14599" max="14599" width="21.08984375" style="96" customWidth="1"/>
    <col min="14600" max="14818" width="9" style="96"/>
    <col min="14819" max="14819" width="5.453125" style="96" customWidth="1"/>
    <col min="14820" max="14820" width="12.90625" style="96" customWidth="1"/>
    <col min="14821" max="14821" width="11.453125" style="96" customWidth="1"/>
    <col min="14822" max="14822" width="14.453125" style="96" customWidth="1"/>
    <col min="14823" max="14823" width="20.08984375" style="96" customWidth="1"/>
    <col min="14824" max="14824" width="7.08984375" style="96" customWidth="1"/>
    <col min="14825" max="14825" width="7.453125" style="96" customWidth="1"/>
    <col min="14826" max="14826" width="6.453125" style="96" customWidth="1"/>
    <col min="14827" max="14827" width="16.90625" style="96" customWidth="1"/>
    <col min="14828" max="14829" width="25.08984375" style="96" customWidth="1"/>
    <col min="14830" max="14832" width="16.08984375" style="96" customWidth="1"/>
    <col min="14833" max="14833" width="15.453125" style="96" customWidth="1"/>
    <col min="14834" max="14837" width="11" style="96" customWidth="1"/>
    <col min="14838" max="14838" width="21.08984375" style="96" customWidth="1"/>
    <col min="14839" max="14839" width="21.453125" style="96" customWidth="1"/>
    <col min="14840" max="14840" width="10.90625" style="96" customWidth="1"/>
    <col min="14841" max="14841" width="7.453125" style="96" customWidth="1"/>
    <col min="14842" max="14842" width="6.453125" style="96" customWidth="1"/>
    <col min="14843" max="14844" width="9" style="96"/>
    <col min="14845" max="14845" width="10" style="96" customWidth="1"/>
    <col min="14846" max="14848" width="11.90625" style="96" customWidth="1"/>
    <col min="14849" max="14849" width="9" style="96"/>
    <col min="14850" max="14850" width="8.08984375" style="96" customWidth="1"/>
    <col min="14851" max="14851" width="21.90625" style="96" customWidth="1"/>
    <col min="14852" max="14852" width="21.08984375" style="96" customWidth="1"/>
    <col min="14853" max="14853" width="9" style="96"/>
    <col min="14854" max="14854" width="21.90625" style="96" customWidth="1"/>
    <col min="14855" max="14855" width="21.08984375" style="96" customWidth="1"/>
    <col min="14856" max="15074" width="9" style="96"/>
    <col min="15075" max="15075" width="5.453125" style="96" customWidth="1"/>
    <col min="15076" max="15076" width="12.90625" style="96" customWidth="1"/>
    <col min="15077" max="15077" width="11.453125" style="96" customWidth="1"/>
    <col min="15078" max="15078" width="14.453125" style="96" customWidth="1"/>
    <col min="15079" max="15079" width="20.08984375" style="96" customWidth="1"/>
    <col min="15080" max="15080" width="7.08984375" style="96" customWidth="1"/>
    <col min="15081" max="15081" width="7.453125" style="96" customWidth="1"/>
    <col min="15082" max="15082" width="6.453125" style="96" customWidth="1"/>
    <col min="15083" max="15083" width="16.90625" style="96" customWidth="1"/>
    <col min="15084" max="15085" width="25.08984375" style="96" customWidth="1"/>
    <col min="15086" max="15088" width="16.08984375" style="96" customWidth="1"/>
    <col min="15089" max="15089" width="15.453125" style="96" customWidth="1"/>
    <col min="15090" max="15093" width="11" style="96" customWidth="1"/>
    <col min="15094" max="15094" width="21.08984375" style="96" customWidth="1"/>
    <col min="15095" max="15095" width="21.453125" style="96" customWidth="1"/>
    <col min="15096" max="15096" width="10.90625" style="96" customWidth="1"/>
    <col min="15097" max="15097" width="7.453125" style="96" customWidth="1"/>
    <col min="15098" max="15098" width="6.453125" style="96" customWidth="1"/>
    <col min="15099" max="15100" width="9" style="96"/>
    <col min="15101" max="15101" width="10" style="96" customWidth="1"/>
    <col min="15102" max="15104" width="11.90625" style="96" customWidth="1"/>
    <col min="15105" max="15105" width="9" style="96"/>
    <col min="15106" max="15106" width="8.08984375" style="96" customWidth="1"/>
    <col min="15107" max="15107" width="21.90625" style="96" customWidth="1"/>
    <col min="15108" max="15108" width="21.08984375" style="96" customWidth="1"/>
    <col min="15109" max="15109" width="9" style="96"/>
    <col min="15110" max="15110" width="21.90625" style="96" customWidth="1"/>
    <col min="15111" max="15111" width="21.08984375" style="96" customWidth="1"/>
    <col min="15112" max="15330" width="9" style="96"/>
    <col min="15331" max="15331" width="5.453125" style="96" customWidth="1"/>
    <col min="15332" max="15332" width="12.90625" style="96" customWidth="1"/>
    <col min="15333" max="15333" width="11.453125" style="96" customWidth="1"/>
    <col min="15334" max="15334" width="14.453125" style="96" customWidth="1"/>
    <col min="15335" max="15335" width="20.08984375" style="96" customWidth="1"/>
    <col min="15336" max="15336" width="7.08984375" style="96" customWidth="1"/>
    <col min="15337" max="15337" width="7.453125" style="96" customWidth="1"/>
    <col min="15338" max="15338" width="6.453125" style="96" customWidth="1"/>
    <col min="15339" max="15339" width="16.90625" style="96" customWidth="1"/>
    <col min="15340" max="15341" width="25.08984375" style="96" customWidth="1"/>
    <col min="15342" max="15344" width="16.08984375" style="96" customWidth="1"/>
    <col min="15345" max="15345" width="15.453125" style="96" customWidth="1"/>
    <col min="15346" max="15349" width="11" style="96" customWidth="1"/>
    <col min="15350" max="15350" width="21.08984375" style="96" customWidth="1"/>
    <col min="15351" max="15351" width="21.453125" style="96" customWidth="1"/>
    <col min="15352" max="15352" width="10.90625" style="96" customWidth="1"/>
    <col min="15353" max="15353" width="7.453125" style="96" customWidth="1"/>
    <col min="15354" max="15354" width="6.453125" style="96" customWidth="1"/>
    <col min="15355" max="15356" width="9" style="96"/>
    <col min="15357" max="15357" width="10" style="96" customWidth="1"/>
    <col min="15358" max="15360" width="11.90625" style="96" customWidth="1"/>
    <col min="15361" max="15361" width="9" style="96"/>
    <col min="15362" max="15362" width="8.08984375" style="96" customWidth="1"/>
    <col min="15363" max="15363" width="21.90625" style="96" customWidth="1"/>
    <col min="15364" max="15364" width="21.08984375" style="96" customWidth="1"/>
    <col min="15365" max="15365" width="9" style="96"/>
    <col min="15366" max="15366" width="21.90625" style="96" customWidth="1"/>
    <col min="15367" max="15367" width="21.08984375" style="96" customWidth="1"/>
    <col min="15368" max="15586" width="9" style="96"/>
    <col min="15587" max="15587" width="5.453125" style="96" customWidth="1"/>
    <col min="15588" max="15588" width="12.90625" style="96" customWidth="1"/>
    <col min="15589" max="15589" width="11.453125" style="96" customWidth="1"/>
    <col min="15590" max="15590" width="14.453125" style="96" customWidth="1"/>
    <col min="15591" max="15591" width="20.08984375" style="96" customWidth="1"/>
    <col min="15592" max="15592" width="7.08984375" style="96" customWidth="1"/>
    <col min="15593" max="15593" width="7.453125" style="96" customWidth="1"/>
    <col min="15594" max="15594" width="6.453125" style="96" customWidth="1"/>
    <col min="15595" max="15595" width="16.90625" style="96" customWidth="1"/>
    <col min="15596" max="15597" width="25.08984375" style="96" customWidth="1"/>
    <col min="15598" max="15600" width="16.08984375" style="96" customWidth="1"/>
    <col min="15601" max="15601" width="15.453125" style="96" customWidth="1"/>
    <col min="15602" max="15605" width="11" style="96" customWidth="1"/>
    <col min="15606" max="15606" width="21.08984375" style="96" customWidth="1"/>
    <col min="15607" max="15607" width="21.453125" style="96" customWidth="1"/>
    <col min="15608" max="15608" width="10.90625" style="96" customWidth="1"/>
    <col min="15609" max="15609" width="7.453125" style="96" customWidth="1"/>
    <col min="15610" max="15610" width="6.453125" style="96" customWidth="1"/>
    <col min="15611" max="15612" width="9" style="96"/>
    <col min="15613" max="15613" width="10" style="96" customWidth="1"/>
    <col min="15614" max="15616" width="11.90625" style="96" customWidth="1"/>
    <col min="15617" max="15617" width="9" style="96"/>
    <col min="15618" max="15618" width="8.08984375" style="96" customWidth="1"/>
    <col min="15619" max="15619" width="21.90625" style="96" customWidth="1"/>
    <col min="15620" max="15620" width="21.08984375" style="96" customWidth="1"/>
    <col min="15621" max="15621" width="9" style="96"/>
    <col min="15622" max="15622" width="21.90625" style="96" customWidth="1"/>
    <col min="15623" max="15623" width="21.08984375" style="96" customWidth="1"/>
    <col min="15624" max="15842" width="9" style="96"/>
    <col min="15843" max="15843" width="5.453125" style="96" customWidth="1"/>
    <col min="15844" max="15844" width="12.90625" style="96" customWidth="1"/>
    <col min="15845" max="15845" width="11.453125" style="96" customWidth="1"/>
    <col min="15846" max="15846" width="14.453125" style="96" customWidth="1"/>
    <col min="15847" max="15847" width="20.08984375" style="96" customWidth="1"/>
    <col min="15848" max="15848" width="7.08984375" style="96" customWidth="1"/>
    <col min="15849" max="15849" width="7.453125" style="96" customWidth="1"/>
    <col min="15850" max="15850" width="6.453125" style="96" customWidth="1"/>
    <col min="15851" max="15851" width="16.90625" style="96" customWidth="1"/>
    <col min="15852" max="15853" width="25.08984375" style="96" customWidth="1"/>
    <col min="15854" max="15856" width="16.08984375" style="96" customWidth="1"/>
    <col min="15857" max="15857" width="15.453125" style="96" customWidth="1"/>
    <col min="15858" max="15861" width="11" style="96" customWidth="1"/>
    <col min="15862" max="15862" width="21.08984375" style="96" customWidth="1"/>
    <col min="15863" max="15863" width="21.453125" style="96" customWidth="1"/>
    <col min="15864" max="15864" width="10.90625" style="96" customWidth="1"/>
    <col min="15865" max="15865" width="7.453125" style="96" customWidth="1"/>
    <col min="15866" max="15866" width="6.453125" style="96" customWidth="1"/>
    <col min="15867" max="15868" width="9" style="96"/>
    <col min="15869" max="15869" width="10" style="96" customWidth="1"/>
    <col min="15870" max="15872" width="11.90625" style="96" customWidth="1"/>
    <col min="15873" max="15873" width="9" style="96"/>
    <col min="15874" max="15874" width="8.08984375" style="96" customWidth="1"/>
    <col min="15875" max="15875" width="21.90625" style="96" customWidth="1"/>
    <col min="15876" max="15876" width="21.08984375" style="96" customWidth="1"/>
    <col min="15877" max="15877" width="9" style="96"/>
    <col min="15878" max="15878" width="21.90625" style="96" customWidth="1"/>
    <col min="15879" max="15879" width="21.08984375" style="96" customWidth="1"/>
    <col min="15880" max="16098" width="9" style="96"/>
    <col min="16099" max="16099" width="5.453125" style="96" customWidth="1"/>
    <col min="16100" max="16100" width="12.90625" style="96" customWidth="1"/>
    <col min="16101" max="16101" width="11.453125" style="96" customWidth="1"/>
    <col min="16102" max="16102" width="14.453125" style="96" customWidth="1"/>
    <col min="16103" max="16103" width="20.08984375" style="96" customWidth="1"/>
    <col min="16104" max="16104" width="7.08984375" style="96" customWidth="1"/>
    <col min="16105" max="16105" width="7.453125" style="96" customWidth="1"/>
    <col min="16106" max="16106" width="6.453125" style="96" customWidth="1"/>
    <col min="16107" max="16107" width="16.90625" style="96" customWidth="1"/>
    <col min="16108" max="16109" width="25.08984375" style="96" customWidth="1"/>
    <col min="16110" max="16112" width="16.08984375" style="96" customWidth="1"/>
    <col min="16113" max="16113" width="15.453125" style="96" customWidth="1"/>
    <col min="16114" max="16117" width="11" style="96" customWidth="1"/>
    <col min="16118" max="16118" width="21.08984375" style="96" customWidth="1"/>
    <col min="16119" max="16119" width="21.453125" style="96" customWidth="1"/>
    <col min="16120" max="16120" width="10.90625" style="96" customWidth="1"/>
    <col min="16121" max="16121" width="7.453125" style="96" customWidth="1"/>
    <col min="16122" max="16122" width="6.453125" style="96" customWidth="1"/>
    <col min="16123" max="16124" width="9" style="96"/>
    <col min="16125" max="16125" width="10" style="96" customWidth="1"/>
    <col min="16126" max="16128" width="11.90625" style="96" customWidth="1"/>
    <col min="16129" max="16129" width="9" style="96"/>
    <col min="16130" max="16130" width="8.08984375" style="96" customWidth="1"/>
    <col min="16131" max="16131" width="21.90625" style="96" customWidth="1"/>
    <col min="16132" max="16132" width="21.08984375" style="96" customWidth="1"/>
    <col min="16133" max="16133" width="9" style="96"/>
    <col min="16134" max="16134" width="21.90625" style="96" customWidth="1"/>
    <col min="16135" max="16135" width="21.08984375" style="96" customWidth="1"/>
    <col min="16136" max="16384" width="9" style="96"/>
  </cols>
  <sheetData>
    <row r="1" spans="1:8" ht="27" hidden="1" customHeight="1">
      <c r="A1" s="443" t="s">
        <v>118</v>
      </c>
      <c r="B1" s="443"/>
      <c r="C1" s="443"/>
      <c r="D1" s="443"/>
      <c r="E1" s="443"/>
      <c r="F1" s="443"/>
      <c r="G1" s="443"/>
      <c r="H1" s="443"/>
    </row>
    <row r="2" spans="1:8" ht="24.75" customHeight="1">
      <c r="A2" s="444" t="s">
        <v>119</v>
      </c>
      <c r="B2" s="444"/>
      <c r="C2" s="444"/>
      <c r="D2" s="444"/>
      <c r="E2" s="444"/>
      <c r="F2" s="444"/>
      <c r="G2" s="444"/>
      <c r="H2" s="444"/>
    </row>
    <row r="3" spans="1:8" ht="47.15" customHeight="1">
      <c r="A3" s="97" t="s">
        <v>120</v>
      </c>
      <c r="B3" s="97" t="s">
        <v>109</v>
      </c>
      <c r="C3" s="97"/>
      <c r="D3" s="97" t="s">
        <v>121</v>
      </c>
      <c r="E3" s="97" t="s">
        <v>122</v>
      </c>
      <c r="F3" s="98" t="s">
        <v>123</v>
      </c>
      <c r="G3" s="98" t="s">
        <v>137</v>
      </c>
      <c r="H3" s="97" t="s">
        <v>7</v>
      </c>
    </row>
    <row r="4" spans="1:8" ht="19.5" customHeight="1">
      <c r="A4" s="103">
        <v>1</v>
      </c>
      <c r="B4" s="100">
        <v>269.7</v>
      </c>
      <c r="C4" s="100">
        <v>270.35000000000002</v>
      </c>
      <c r="D4" s="101" t="s">
        <v>131</v>
      </c>
      <c r="E4" s="101" t="s">
        <v>132</v>
      </c>
      <c r="F4" s="101" t="s">
        <v>113</v>
      </c>
      <c r="G4" s="327">
        <v>1</v>
      </c>
      <c r="H4" s="102"/>
    </row>
    <row r="5" spans="1:8" ht="19.5" customHeight="1">
      <c r="A5" s="103">
        <v>2</v>
      </c>
      <c r="B5" s="104">
        <v>282.38</v>
      </c>
      <c r="C5" s="104">
        <v>282.38</v>
      </c>
      <c r="D5" s="103" t="s">
        <v>125</v>
      </c>
      <c r="E5" s="103" t="s">
        <v>127</v>
      </c>
      <c r="F5" s="103" t="s">
        <v>115</v>
      </c>
      <c r="G5" s="328">
        <v>1</v>
      </c>
      <c r="H5" s="105"/>
    </row>
    <row r="6" spans="1:8" ht="19.5" customHeight="1">
      <c r="A6" s="103">
        <v>3</v>
      </c>
      <c r="B6" s="104">
        <v>282.38</v>
      </c>
      <c r="C6" s="104">
        <v>282.38</v>
      </c>
      <c r="D6" s="103" t="s">
        <v>129</v>
      </c>
      <c r="E6" s="103" t="s">
        <v>127</v>
      </c>
      <c r="F6" s="103" t="s">
        <v>115</v>
      </c>
      <c r="G6" s="328">
        <v>1</v>
      </c>
      <c r="H6" s="103"/>
    </row>
    <row r="7" spans="1:8" ht="19.5" customHeight="1">
      <c r="A7" s="103">
        <v>4</v>
      </c>
      <c r="B7" s="100">
        <v>295</v>
      </c>
      <c r="C7" s="100">
        <v>295.73</v>
      </c>
      <c r="D7" s="101" t="s">
        <v>125</v>
      </c>
      <c r="E7" s="101" t="s">
        <v>132</v>
      </c>
      <c r="F7" s="101" t="s">
        <v>113</v>
      </c>
      <c r="G7" s="327">
        <v>1</v>
      </c>
      <c r="H7" s="102"/>
    </row>
    <row r="8" spans="1:8" ht="19.5" customHeight="1">
      <c r="A8" s="103">
        <v>5</v>
      </c>
      <c r="B8" s="100">
        <v>295</v>
      </c>
      <c r="C8" s="100">
        <v>295.73</v>
      </c>
      <c r="D8" s="101" t="s">
        <v>129</v>
      </c>
      <c r="E8" s="101" t="s">
        <v>132</v>
      </c>
      <c r="F8" s="101" t="s">
        <v>113</v>
      </c>
      <c r="G8" s="327">
        <v>1</v>
      </c>
      <c r="H8" s="102"/>
    </row>
    <row r="9" spans="1:8" s="119" customFormat="1" ht="27" customHeight="1">
      <c r="A9" s="445" t="s">
        <v>134</v>
      </c>
      <c r="B9" s="446"/>
      <c r="C9" s="446"/>
      <c r="D9" s="446"/>
      <c r="E9" s="446"/>
      <c r="F9" s="447"/>
      <c r="G9" s="302">
        <f>SUM(G4:G8)</f>
        <v>5</v>
      </c>
      <c r="H9" s="97"/>
    </row>
    <row r="10" spans="1:8" s="300" customFormat="1" ht="22.5" customHeight="1">
      <c r="A10" s="449" t="s">
        <v>135</v>
      </c>
      <c r="B10" s="449"/>
      <c r="C10" s="449"/>
      <c r="D10" s="449"/>
      <c r="E10" s="449"/>
      <c r="F10" s="449"/>
    </row>
    <row r="11" spans="1:8" ht="22.5" customHeight="1">
      <c r="A11" s="121"/>
      <c r="B11" s="121"/>
      <c r="C11" s="121"/>
      <c r="D11" s="121"/>
      <c r="E11" s="121"/>
      <c r="F11" s="121"/>
    </row>
    <row r="12" spans="1:8" ht="35.5" customHeight="1">
      <c r="B12" s="448" t="s">
        <v>136</v>
      </c>
      <c r="C12" s="448"/>
      <c r="D12" s="448"/>
      <c r="E12" s="448"/>
      <c r="F12" s="448"/>
      <c r="G12" s="448"/>
      <c r="H12" s="448"/>
    </row>
  </sheetData>
  <autoFilter ref="A3:H10" xr:uid="{8D74968D-6F40-41A0-88D7-2E45B92F1B4F}"/>
  <mergeCells count="5">
    <mergeCell ref="A1:H1"/>
    <mergeCell ref="A2:H2"/>
    <mergeCell ref="A9:F9"/>
    <mergeCell ref="A10:F10"/>
    <mergeCell ref="B12:H1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9BEF4-6050-427D-8A0C-EF54100F3F02}">
  <dimension ref="A1:N57"/>
  <sheetViews>
    <sheetView topLeftCell="A49" workbookViewId="0">
      <selection activeCell="N6" sqref="N6"/>
    </sheetView>
  </sheetViews>
  <sheetFormatPr defaultColWidth="10" defaultRowHeight="12"/>
  <cols>
    <col min="1" max="1" width="5.453125" style="7" customWidth="1"/>
    <col min="2" max="2" width="9.90625" style="142" customWidth="1"/>
    <col min="3" max="3" width="9" style="30" customWidth="1"/>
    <col min="4" max="4" width="13.26953125" style="6" customWidth="1"/>
    <col min="5" max="5" width="12.7265625" style="6" customWidth="1"/>
    <col min="6" max="7" width="9.08984375" style="141" customWidth="1"/>
    <col min="8" max="8" width="10.08984375" style="141" customWidth="1"/>
    <col min="9" max="10" width="9" style="32" customWidth="1"/>
    <col min="11" max="11" width="16.08984375" style="32" customWidth="1"/>
    <col min="12" max="12" width="22.453125" style="143" customWidth="1"/>
    <col min="13" max="13" width="11.54296875" style="7" bestFit="1" customWidth="1"/>
    <col min="14" max="14" width="8.6328125" style="7" customWidth="1"/>
    <col min="15" max="16384" width="10" style="7"/>
  </cols>
  <sheetData>
    <row r="1" spans="1:14" ht="28" customHeight="1">
      <c r="A1" s="441" t="s">
        <v>138</v>
      </c>
      <c r="B1" s="441"/>
      <c r="C1" s="441"/>
      <c r="D1" s="456"/>
      <c r="E1" s="456"/>
      <c r="F1" s="457"/>
      <c r="G1" s="457"/>
      <c r="H1" s="441"/>
      <c r="I1" s="441"/>
      <c r="J1" s="441"/>
      <c r="K1" s="441"/>
      <c r="L1" s="456"/>
    </row>
    <row r="2" spans="1:14" ht="39.65" customHeight="1">
      <c r="A2" s="458" t="s">
        <v>107</v>
      </c>
      <c r="B2" s="459" t="s">
        <v>108</v>
      </c>
      <c r="C2" s="460" t="s">
        <v>109</v>
      </c>
      <c r="D2" s="453" t="s">
        <v>139</v>
      </c>
      <c r="E2" s="453" t="s">
        <v>140</v>
      </c>
      <c r="F2" s="461" t="s">
        <v>109</v>
      </c>
      <c r="G2" s="461"/>
      <c r="H2" s="461"/>
      <c r="I2" s="453" t="s">
        <v>141</v>
      </c>
      <c r="J2" s="453" t="s">
        <v>142</v>
      </c>
      <c r="K2" s="453" t="s">
        <v>138</v>
      </c>
      <c r="L2" s="453" t="s">
        <v>7</v>
      </c>
    </row>
    <row r="3" spans="1:14" ht="51.65" customHeight="1">
      <c r="A3" s="458"/>
      <c r="B3" s="459"/>
      <c r="C3" s="460"/>
      <c r="D3" s="453"/>
      <c r="E3" s="453"/>
      <c r="F3" s="5" t="s">
        <v>143</v>
      </c>
      <c r="G3" s="5" t="s">
        <v>144</v>
      </c>
      <c r="H3" s="3" t="s">
        <v>145</v>
      </c>
      <c r="I3" s="453"/>
      <c r="J3" s="453"/>
      <c r="K3" s="453"/>
      <c r="L3" s="453"/>
    </row>
    <row r="4" spans="1:14" s="136" customFormat="1" ht="68.5" customHeight="1">
      <c r="A4" s="95">
        <v>1</v>
      </c>
      <c r="B4" s="3" t="s">
        <v>116</v>
      </c>
      <c r="C4" s="10">
        <v>263</v>
      </c>
      <c r="D4" s="3" t="s">
        <v>146</v>
      </c>
      <c r="E4" s="3" t="s">
        <v>147</v>
      </c>
      <c r="F4" s="60">
        <v>262.89999999999998</v>
      </c>
      <c r="G4" s="60">
        <v>263.14999999999998</v>
      </c>
      <c r="H4" s="133">
        <f t="shared" ref="H4:H24" si="0">(G4-F4)*1000</f>
        <v>250</v>
      </c>
      <c r="I4" s="5">
        <v>8</v>
      </c>
      <c r="J4" s="5">
        <v>8</v>
      </c>
      <c r="K4" s="134">
        <f>J4</f>
        <v>8</v>
      </c>
      <c r="L4" s="135"/>
      <c r="M4" s="95" t="s">
        <v>213</v>
      </c>
      <c r="N4" s="95">
        <f>SUMIF($B$4:$B$53,"LED STREET LIGHT", $K$4:$K$53)</f>
        <v>493</v>
      </c>
    </row>
    <row r="5" spans="1:14" s="136" customFormat="1" ht="37.5" customHeight="1">
      <c r="A5" s="95">
        <v>3</v>
      </c>
      <c r="B5" s="3" t="s">
        <v>148</v>
      </c>
      <c r="C5" s="10">
        <v>266.98</v>
      </c>
      <c r="D5" s="3" t="s">
        <v>148</v>
      </c>
      <c r="E5" s="5" t="s">
        <v>148</v>
      </c>
      <c r="F5" s="60">
        <v>266.82</v>
      </c>
      <c r="G5" s="60">
        <v>266.98</v>
      </c>
      <c r="H5" s="133">
        <f t="shared" si="0"/>
        <v>160.00000000002501</v>
      </c>
      <c r="I5" s="5">
        <v>0</v>
      </c>
      <c r="J5" s="5">
        <v>0</v>
      </c>
      <c r="K5" s="134">
        <v>20</v>
      </c>
      <c r="L5" s="135"/>
      <c r="M5" s="3" t="s">
        <v>117</v>
      </c>
      <c r="N5" s="95">
        <f>SUMIF($B$4:$B$53,"HPSV STREET LIGHT", $K$4:$K$53)</f>
        <v>310</v>
      </c>
    </row>
    <row r="6" spans="1:14" s="136" customFormat="1" ht="37.5" customHeight="1">
      <c r="A6" s="95">
        <v>6</v>
      </c>
      <c r="B6" s="3" t="s">
        <v>117</v>
      </c>
      <c r="C6" s="10">
        <v>270.10000000000002</v>
      </c>
      <c r="D6" s="3" t="s">
        <v>149</v>
      </c>
      <c r="E6" s="3" t="s">
        <v>117</v>
      </c>
      <c r="F6" s="60">
        <v>269.7</v>
      </c>
      <c r="G6" s="60">
        <v>270.35000000000002</v>
      </c>
      <c r="H6" s="133">
        <f t="shared" si="0"/>
        <v>650.00000000003411</v>
      </c>
      <c r="I6" s="5">
        <v>26</v>
      </c>
      <c r="J6" s="5">
        <v>52</v>
      </c>
      <c r="K6" s="134">
        <v>5</v>
      </c>
      <c r="L6" s="137"/>
      <c r="M6" s="3" t="s">
        <v>148</v>
      </c>
      <c r="N6" s="95">
        <f>SUMIF($B$4:$B$53,"Toll Plaza", $K$4:$K$53)</f>
        <v>40</v>
      </c>
    </row>
    <row r="7" spans="1:14" s="136" customFormat="1" ht="37.5" customHeight="1">
      <c r="A7" s="95">
        <v>8</v>
      </c>
      <c r="B7" s="3" t="s">
        <v>117</v>
      </c>
      <c r="C7" s="10">
        <v>274.17</v>
      </c>
      <c r="D7" s="3" t="s">
        <v>150</v>
      </c>
      <c r="E7" s="3" t="s">
        <v>117</v>
      </c>
      <c r="F7" s="60">
        <v>273.7</v>
      </c>
      <c r="G7" s="60">
        <v>274.45</v>
      </c>
      <c r="H7" s="133">
        <f t="shared" si="0"/>
        <v>750</v>
      </c>
      <c r="I7" s="5">
        <v>28</v>
      </c>
      <c r="J7" s="5">
        <v>56</v>
      </c>
      <c r="K7" s="134">
        <v>5</v>
      </c>
      <c r="L7" s="137"/>
    </row>
    <row r="8" spans="1:14" s="136" customFormat="1" ht="37.5" customHeight="1">
      <c r="A8" s="95">
        <v>9</v>
      </c>
      <c r="B8" s="3" t="s">
        <v>117</v>
      </c>
      <c r="C8" s="10">
        <v>277.75</v>
      </c>
      <c r="D8" s="3" t="s">
        <v>151</v>
      </c>
      <c r="E8" s="5" t="s">
        <v>115</v>
      </c>
      <c r="F8" s="60">
        <v>277.3</v>
      </c>
      <c r="G8" s="60">
        <v>278.10000000000002</v>
      </c>
      <c r="H8" s="133">
        <f t="shared" si="0"/>
        <v>800.00000000001137</v>
      </c>
      <c r="I8" s="5">
        <v>28</v>
      </c>
      <c r="J8" s="5">
        <v>56</v>
      </c>
      <c r="K8" s="134">
        <v>5</v>
      </c>
      <c r="L8" s="137"/>
    </row>
    <row r="9" spans="1:14" s="136" customFormat="1" ht="37.5" customHeight="1">
      <c r="A9" s="95">
        <v>10</v>
      </c>
      <c r="B9" s="3" t="s">
        <v>117</v>
      </c>
      <c r="C9" s="10">
        <v>282.38</v>
      </c>
      <c r="D9" s="3" t="s">
        <v>152</v>
      </c>
      <c r="E9" s="3" t="s">
        <v>117</v>
      </c>
      <c r="F9" s="60">
        <v>282</v>
      </c>
      <c r="G9" s="60">
        <v>282.8</v>
      </c>
      <c r="H9" s="133">
        <f t="shared" si="0"/>
        <v>800.00000000001137</v>
      </c>
      <c r="I9" s="5">
        <v>29</v>
      </c>
      <c r="J9" s="5">
        <v>58</v>
      </c>
      <c r="K9" s="134">
        <v>5</v>
      </c>
      <c r="L9" s="137"/>
    </row>
    <row r="10" spans="1:14" s="136" customFormat="1" ht="50.15" customHeight="1">
      <c r="A10" s="95">
        <v>11</v>
      </c>
      <c r="B10" s="3" t="s">
        <v>117</v>
      </c>
      <c r="C10" s="10">
        <v>288.2</v>
      </c>
      <c r="D10" s="3" t="s">
        <v>153</v>
      </c>
      <c r="E10" s="3" t="s">
        <v>117</v>
      </c>
      <c r="F10" s="60">
        <v>287.85000000000002</v>
      </c>
      <c r="G10" s="60">
        <v>288.64999999999998</v>
      </c>
      <c r="H10" s="133">
        <f t="shared" si="0"/>
        <v>799.99999999995453</v>
      </c>
      <c r="I10" s="5">
        <v>29</v>
      </c>
      <c r="J10" s="5">
        <v>58</v>
      </c>
      <c r="K10" s="134">
        <v>5</v>
      </c>
      <c r="L10" s="137"/>
    </row>
    <row r="11" spans="1:14" s="136" customFormat="1" ht="37.5" customHeight="1">
      <c r="A11" s="95">
        <v>12</v>
      </c>
      <c r="B11" s="3" t="s">
        <v>117</v>
      </c>
      <c r="C11" s="10">
        <v>289.12</v>
      </c>
      <c r="D11" s="3" t="s">
        <v>154</v>
      </c>
      <c r="E11" s="3" t="s">
        <v>117</v>
      </c>
      <c r="F11" s="60">
        <v>288.89999999999998</v>
      </c>
      <c r="G11" s="60">
        <v>289.5</v>
      </c>
      <c r="H11" s="133">
        <f t="shared" si="0"/>
        <v>600.00000000002274</v>
      </c>
      <c r="I11" s="5">
        <v>22</v>
      </c>
      <c r="J11" s="5">
        <v>44</v>
      </c>
      <c r="K11" s="134">
        <v>5</v>
      </c>
      <c r="L11" s="137"/>
    </row>
    <row r="12" spans="1:14" s="136" customFormat="1" ht="51.65" customHeight="1">
      <c r="A12" s="95">
        <v>13</v>
      </c>
      <c r="B12" s="3" t="s">
        <v>116</v>
      </c>
      <c r="C12" s="10">
        <v>290.60000000000002</v>
      </c>
      <c r="D12" s="3" t="s">
        <v>155</v>
      </c>
      <c r="E12" s="3" t="s">
        <v>117</v>
      </c>
      <c r="F12" s="60">
        <v>290.05</v>
      </c>
      <c r="G12" s="60">
        <v>291.35000000000002</v>
      </c>
      <c r="H12" s="133">
        <f t="shared" si="0"/>
        <v>1300.0000000000114</v>
      </c>
      <c r="I12" s="5">
        <v>167</v>
      </c>
      <c r="J12" s="5">
        <v>167</v>
      </c>
      <c r="K12" s="134">
        <f>J12</f>
        <v>167</v>
      </c>
      <c r="L12" s="135"/>
    </row>
    <row r="13" spans="1:14" s="32" customFormat="1" ht="37.5" customHeight="1">
      <c r="A13" s="95">
        <v>14</v>
      </c>
      <c r="B13" s="3" t="s">
        <v>117</v>
      </c>
      <c r="C13" s="10">
        <v>295.37</v>
      </c>
      <c r="D13" s="3" t="s">
        <v>156</v>
      </c>
      <c r="E13" s="3" t="s">
        <v>117</v>
      </c>
      <c r="F13" s="60">
        <v>295</v>
      </c>
      <c r="G13" s="60">
        <v>295.73</v>
      </c>
      <c r="H13" s="133">
        <f t="shared" si="0"/>
        <v>730.00000000001819</v>
      </c>
      <c r="I13" s="5">
        <v>30</v>
      </c>
      <c r="J13" s="5">
        <v>60</v>
      </c>
      <c r="K13" s="134">
        <v>5</v>
      </c>
      <c r="L13" s="137"/>
    </row>
    <row r="14" spans="1:14" s="32" customFormat="1" ht="37.5" customHeight="1">
      <c r="A14" s="95">
        <v>15</v>
      </c>
      <c r="B14" s="3" t="s">
        <v>117</v>
      </c>
      <c r="C14" s="10">
        <v>295.37</v>
      </c>
      <c r="D14" s="3" t="s">
        <v>157</v>
      </c>
      <c r="E14" s="3" t="s">
        <v>117</v>
      </c>
      <c r="F14" s="60">
        <v>295</v>
      </c>
      <c r="G14" s="60">
        <v>295.73</v>
      </c>
      <c r="H14" s="133">
        <f t="shared" si="0"/>
        <v>730.00000000001819</v>
      </c>
      <c r="I14" s="5">
        <v>30</v>
      </c>
      <c r="J14" s="5">
        <v>60</v>
      </c>
      <c r="K14" s="134">
        <v>30</v>
      </c>
      <c r="L14" s="137"/>
    </row>
    <row r="15" spans="1:14" s="136" customFormat="1" ht="37.5" customHeight="1">
      <c r="A15" s="95">
        <v>16</v>
      </c>
      <c r="B15" s="3" t="s">
        <v>117</v>
      </c>
      <c r="C15" s="10">
        <v>303.64999999999998</v>
      </c>
      <c r="D15" s="3" t="s">
        <v>158</v>
      </c>
      <c r="E15" s="3" t="s">
        <v>117</v>
      </c>
      <c r="F15" s="60">
        <v>303.25</v>
      </c>
      <c r="G15" s="60">
        <v>303.95</v>
      </c>
      <c r="H15" s="133">
        <f t="shared" si="0"/>
        <v>699.99999999998863</v>
      </c>
      <c r="I15" s="5">
        <v>26</v>
      </c>
      <c r="J15" s="5">
        <v>52</v>
      </c>
      <c r="K15" s="134">
        <v>5</v>
      </c>
      <c r="L15" s="135"/>
    </row>
    <row r="16" spans="1:14" s="136" customFormat="1" ht="37.5" customHeight="1">
      <c r="A16" s="95">
        <v>17</v>
      </c>
      <c r="B16" s="3" t="s">
        <v>117</v>
      </c>
      <c r="C16" s="10">
        <v>305.44</v>
      </c>
      <c r="D16" s="3" t="s">
        <v>159</v>
      </c>
      <c r="E16" s="3" t="s">
        <v>117</v>
      </c>
      <c r="F16" s="60">
        <v>305.05</v>
      </c>
      <c r="G16" s="60">
        <v>305.89999999999998</v>
      </c>
      <c r="H16" s="133">
        <f t="shared" si="0"/>
        <v>849.99999999996589</v>
      </c>
      <c r="I16" s="5">
        <v>37</v>
      </c>
      <c r="J16" s="5">
        <v>74</v>
      </c>
      <c r="K16" s="134">
        <v>5</v>
      </c>
      <c r="L16" s="3"/>
    </row>
    <row r="17" spans="1:12" s="136" customFormat="1" ht="37.5" customHeight="1">
      <c r="A17" s="95">
        <v>18</v>
      </c>
      <c r="B17" s="3" t="s">
        <v>117</v>
      </c>
      <c r="C17" s="10">
        <v>305.41000000000003</v>
      </c>
      <c r="D17" s="3" t="s">
        <v>160</v>
      </c>
      <c r="E17" s="3" t="s">
        <v>117</v>
      </c>
      <c r="F17" s="60">
        <v>305.05</v>
      </c>
      <c r="G17" s="60">
        <v>305.89999999999998</v>
      </c>
      <c r="H17" s="133">
        <f t="shared" si="0"/>
        <v>849.99999999996589</v>
      </c>
      <c r="I17" s="5">
        <v>37</v>
      </c>
      <c r="J17" s="5">
        <v>74</v>
      </c>
      <c r="K17" s="134">
        <v>5</v>
      </c>
      <c r="L17" s="3"/>
    </row>
    <row r="18" spans="1:12" s="136" customFormat="1" ht="51.65" customHeight="1">
      <c r="A18" s="95">
        <v>19</v>
      </c>
      <c r="B18" s="3" t="s">
        <v>116</v>
      </c>
      <c r="C18" s="10">
        <v>306.10000000000002</v>
      </c>
      <c r="D18" s="3" t="s">
        <v>161</v>
      </c>
      <c r="E18" s="3" t="s">
        <v>147</v>
      </c>
      <c r="F18" s="60">
        <v>306.14999999999998</v>
      </c>
      <c r="G18" s="60">
        <v>306.3</v>
      </c>
      <c r="H18" s="133">
        <f t="shared" si="0"/>
        <v>150.00000000003411</v>
      </c>
      <c r="I18" s="5">
        <v>8</v>
      </c>
      <c r="J18" s="5">
        <v>8</v>
      </c>
      <c r="K18" s="134">
        <f>J18</f>
        <v>8</v>
      </c>
      <c r="L18" s="135"/>
    </row>
    <row r="19" spans="1:12" s="136" customFormat="1" ht="51.65" customHeight="1">
      <c r="A19" s="95">
        <v>21</v>
      </c>
      <c r="B19" s="3" t="s">
        <v>116</v>
      </c>
      <c r="C19" s="22">
        <v>314.64</v>
      </c>
      <c r="D19" s="3" t="s">
        <v>113</v>
      </c>
      <c r="E19" s="3" t="s">
        <v>117</v>
      </c>
      <c r="F19" s="60">
        <v>314.3</v>
      </c>
      <c r="G19" s="60">
        <v>314.89999999999998</v>
      </c>
      <c r="H19" s="133">
        <f t="shared" si="0"/>
        <v>599.99999999996589</v>
      </c>
      <c r="I19" s="5">
        <v>36</v>
      </c>
      <c r="J19" s="5">
        <v>72</v>
      </c>
      <c r="K19" s="134">
        <f>J19</f>
        <v>72</v>
      </c>
      <c r="L19" s="135"/>
    </row>
    <row r="20" spans="1:12" s="136" customFormat="1" ht="37.5" customHeight="1">
      <c r="A20" s="95">
        <v>22</v>
      </c>
      <c r="B20" s="3" t="s">
        <v>117</v>
      </c>
      <c r="C20" s="10">
        <v>315.75</v>
      </c>
      <c r="D20" s="3" t="s">
        <v>162</v>
      </c>
      <c r="E20" s="3" t="s">
        <v>117</v>
      </c>
      <c r="F20" s="60">
        <v>315.35000000000002</v>
      </c>
      <c r="G20" s="60">
        <v>316</v>
      </c>
      <c r="H20" s="133">
        <f t="shared" si="0"/>
        <v>649.99999999997726</v>
      </c>
      <c r="I20" s="5">
        <v>58</v>
      </c>
      <c r="J20" s="5">
        <v>116</v>
      </c>
      <c r="K20" s="134">
        <v>5</v>
      </c>
      <c r="L20" s="3"/>
    </row>
    <row r="21" spans="1:12" s="136" customFormat="1" ht="37.5" customHeight="1">
      <c r="A21" s="95">
        <v>24</v>
      </c>
      <c r="B21" s="3" t="s">
        <v>117</v>
      </c>
      <c r="C21" s="10">
        <v>325.58</v>
      </c>
      <c r="D21" s="3" t="s">
        <v>163</v>
      </c>
      <c r="E21" s="3" t="s">
        <v>117</v>
      </c>
      <c r="F21" s="60">
        <v>325.10000000000002</v>
      </c>
      <c r="G21" s="60">
        <v>326</v>
      </c>
      <c r="H21" s="133">
        <f t="shared" si="0"/>
        <v>899.99999999997726</v>
      </c>
      <c r="I21" s="5">
        <v>32</v>
      </c>
      <c r="J21" s="5">
        <v>64</v>
      </c>
      <c r="K21" s="134">
        <v>10</v>
      </c>
      <c r="L21" s="135"/>
    </row>
    <row r="22" spans="1:12" s="136" customFormat="1" ht="37.5" customHeight="1">
      <c r="A22" s="95">
        <v>25</v>
      </c>
      <c r="B22" s="3" t="s">
        <v>117</v>
      </c>
      <c r="C22" s="10">
        <v>325.63</v>
      </c>
      <c r="D22" s="3" t="s">
        <v>164</v>
      </c>
      <c r="E22" s="3" t="s">
        <v>117</v>
      </c>
      <c r="F22" s="60">
        <v>325.10000000000002</v>
      </c>
      <c r="G22" s="60">
        <v>326</v>
      </c>
      <c r="H22" s="133">
        <f>(G22-F22)*1000</f>
        <v>899.99999999997726</v>
      </c>
      <c r="I22" s="5">
        <v>30</v>
      </c>
      <c r="J22" s="5">
        <v>60</v>
      </c>
      <c r="K22" s="134">
        <v>15</v>
      </c>
      <c r="L22" s="135"/>
    </row>
    <row r="23" spans="1:12" s="136" customFormat="1" ht="36">
      <c r="A23" s="95">
        <v>26</v>
      </c>
      <c r="B23" s="3" t="s">
        <v>117</v>
      </c>
      <c r="C23" s="10">
        <v>329.56</v>
      </c>
      <c r="D23" s="3" t="s">
        <v>165</v>
      </c>
      <c r="E23" s="3" t="s">
        <v>117</v>
      </c>
      <c r="F23" s="60">
        <v>329.1</v>
      </c>
      <c r="G23" s="60">
        <v>330</v>
      </c>
      <c r="H23" s="133">
        <f t="shared" si="0"/>
        <v>899.99999999997726</v>
      </c>
      <c r="I23" s="5">
        <v>34</v>
      </c>
      <c r="J23" s="5">
        <v>68</v>
      </c>
      <c r="K23" s="134">
        <v>10</v>
      </c>
      <c r="L23" s="135"/>
    </row>
    <row r="24" spans="1:12" s="136" customFormat="1" ht="37.5" customHeight="1">
      <c r="A24" s="95">
        <v>27</v>
      </c>
      <c r="B24" s="3" t="s">
        <v>117</v>
      </c>
      <c r="C24" s="10">
        <v>329.56</v>
      </c>
      <c r="D24" s="3" t="s">
        <v>166</v>
      </c>
      <c r="E24" s="3" t="s">
        <v>117</v>
      </c>
      <c r="F24" s="60">
        <v>329.1</v>
      </c>
      <c r="G24" s="60">
        <v>330</v>
      </c>
      <c r="H24" s="133">
        <f t="shared" si="0"/>
        <v>899.99999999997726</v>
      </c>
      <c r="I24" s="5">
        <v>35</v>
      </c>
      <c r="J24" s="5">
        <v>70</v>
      </c>
      <c r="K24" s="134">
        <v>10</v>
      </c>
      <c r="L24" s="135"/>
    </row>
    <row r="25" spans="1:12" s="136" customFormat="1" ht="42" customHeight="1">
      <c r="A25" s="95">
        <v>29</v>
      </c>
      <c r="B25" s="3" t="s">
        <v>117</v>
      </c>
      <c r="C25" s="10">
        <v>331.95</v>
      </c>
      <c r="D25" s="3" t="s">
        <v>167</v>
      </c>
      <c r="E25" s="3" t="s">
        <v>117</v>
      </c>
      <c r="F25" s="60">
        <v>331.6</v>
      </c>
      <c r="G25" s="60">
        <v>332.05</v>
      </c>
      <c r="H25" s="133">
        <f>(G25-F25)*1000</f>
        <v>449.99999999998863</v>
      </c>
      <c r="I25" s="5">
        <v>17</v>
      </c>
      <c r="J25" s="5">
        <v>34</v>
      </c>
      <c r="K25" s="134">
        <v>10</v>
      </c>
      <c r="L25" s="135"/>
    </row>
    <row r="26" spans="1:12" s="136" customFormat="1" ht="42" customHeight="1">
      <c r="A26" s="95">
        <v>30</v>
      </c>
      <c r="B26" s="3" t="s">
        <v>117</v>
      </c>
      <c r="C26" s="10">
        <v>331.95</v>
      </c>
      <c r="D26" s="3" t="s">
        <v>168</v>
      </c>
      <c r="E26" s="3" t="s">
        <v>117</v>
      </c>
      <c r="F26" s="60">
        <v>331.6</v>
      </c>
      <c r="G26" s="60">
        <v>332.05</v>
      </c>
      <c r="H26" s="133">
        <f>(G26-F26)*1000</f>
        <v>449.99999999998863</v>
      </c>
      <c r="I26" s="5">
        <v>16</v>
      </c>
      <c r="J26" s="5">
        <v>32</v>
      </c>
      <c r="K26" s="134">
        <v>10</v>
      </c>
      <c r="L26" s="135"/>
    </row>
    <row r="27" spans="1:12" s="136" customFormat="1" ht="37.5" customHeight="1">
      <c r="A27" s="95">
        <v>31</v>
      </c>
      <c r="B27" s="3" t="s">
        <v>117</v>
      </c>
      <c r="C27" s="10">
        <v>332.25</v>
      </c>
      <c r="D27" s="3" t="s">
        <v>169</v>
      </c>
      <c r="E27" s="3" t="s">
        <v>117</v>
      </c>
      <c r="F27" s="60">
        <v>332.05</v>
      </c>
      <c r="G27" s="60">
        <v>332.5</v>
      </c>
      <c r="H27" s="133">
        <f>(G27-F27)*1000</f>
        <v>449.99999999998863</v>
      </c>
      <c r="I27" s="5">
        <v>16</v>
      </c>
      <c r="J27" s="5">
        <v>32</v>
      </c>
      <c r="K27" s="134">
        <v>10</v>
      </c>
      <c r="L27" s="135"/>
    </row>
    <row r="28" spans="1:12" s="136" customFormat="1" ht="37.5" customHeight="1">
      <c r="A28" s="95">
        <v>32</v>
      </c>
      <c r="B28" s="3" t="s">
        <v>117</v>
      </c>
      <c r="C28" s="10">
        <v>332.25</v>
      </c>
      <c r="D28" s="3" t="s">
        <v>170</v>
      </c>
      <c r="E28" s="3" t="s">
        <v>117</v>
      </c>
      <c r="F28" s="60">
        <v>332.05</v>
      </c>
      <c r="G28" s="60">
        <v>332.5</v>
      </c>
      <c r="H28" s="133">
        <f>(G28-F28)*1000</f>
        <v>449.99999999998863</v>
      </c>
      <c r="I28" s="5">
        <v>17</v>
      </c>
      <c r="J28" s="5">
        <v>34</v>
      </c>
      <c r="K28" s="134">
        <v>10</v>
      </c>
      <c r="L28" s="135"/>
    </row>
    <row r="29" spans="1:12" s="136" customFormat="1" ht="37.5" customHeight="1">
      <c r="A29" s="95">
        <v>33</v>
      </c>
      <c r="B29" s="3" t="s">
        <v>117</v>
      </c>
      <c r="C29" s="10">
        <v>334.25</v>
      </c>
      <c r="D29" s="3" t="s">
        <v>171</v>
      </c>
      <c r="E29" s="3" t="s">
        <v>117</v>
      </c>
      <c r="F29" s="60">
        <v>333.7</v>
      </c>
      <c r="G29" s="60">
        <v>334.9</v>
      </c>
      <c r="H29" s="133">
        <f t="shared" ref="H29:H53" si="1">(G29-F29)*1000</f>
        <v>1199.9999999999886</v>
      </c>
      <c r="I29" s="5">
        <v>70</v>
      </c>
      <c r="J29" s="5">
        <v>140</v>
      </c>
      <c r="K29" s="134">
        <v>40</v>
      </c>
      <c r="L29" s="135"/>
    </row>
    <row r="30" spans="1:12" s="136" customFormat="1" ht="37.5" customHeight="1">
      <c r="A30" s="95">
        <v>35</v>
      </c>
      <c r="B30" s="3" t="s">
        <v>117</v>
      </c>
      <c r="C30" s="10">
        <v>336.65</v>
      </c>
      <c r="D30" s="3" t="s">
        <v>172</v>
      </c>
      <c r="E30" s="3" t="s">
        <v>117</v>
      </c>
      <c r="F30" s="60">
        <v>336.3</v>
      </c>
      <c r="G30" s="60">
        <v>337.1</v>
      </c>
      <c r="H30" s="133">
        <f t="shared" si="1"/>
        <v>800.00000000001137</v>
      </c>
      <c r="I30" s="5">
        <v>66</v>
      </c>
      <c r="J30" s="5">
        <v>132</v>
      </c>
      <c r="K30" s="134">
        <v>10</v>
      </c>
      <c r="L30" s="135"/>
    </row>
    <row r="31" spans="1:12" s="136" customFormat="1" ht="51.65" customHeight="1">
      <c r="A31" s="95">
        <v>36</v>
      </c>
      <c r="B31" s="3" t="s">
        <v>116</v>
      </c>
      <c r="C31" s="10">
        <v>348.6</v>
      </c>
      <c r="D31" s="3" t="s">
        <v>147</v>
      </c>
      <c r="E31" s="3" t="s">
        <v>147</v>
      </c>
      <c r="F31" s="60">
        <v>348.45</v>
      </c>
      <c r="G31" s="60">
        <v>348.7</v>
      </c>
      <c r="H31" s="133">
        <f t="shared" si="1"/>
        <v>250</v>
      </c>
      <c r="I31" s="5">
        <v>16</v>
      </c>
      <c r="J31" s="5">
        <v>16</v>
      </c>
      <c r="K31" s="134">
        <f>J31</f>
        <v>16</v>
      </c>
      <c r="L31" s="135"/>
    </row>
    <row r="32" spans="1:12" s="136" customFormat="1" ht="43.5" customHeight="1">
      <c r="A32" s="95">
        <v>38</v>
      </c>
      <c r="B32" s="3" t="s">
        <v>117</v>
      </c>
      <c r="C32" s="10">
        <v>358.05</v>
      </c>
      <c r="D32" s="3" t="s">
        <v>173</v>
      </c>
      <c r="E32" s="3" t="s">
        <v>117</v>
      </c>
      <c r="F32" s="60">
        <v>357.6</v>
      </c>
      <c r="G32" s="60">
        <v>358.45</v>
      </c>
      <c r="H32" s="133">
        <f t="shared" si="1"/>
        <v>849.99999999996589</v>
      </c>
      <c r="I32" s="5">
        <v>33</v>
      </c>
      <c r="J32" s="5">
        <v>66</v>
      </c>
      <c r="K32" s="134">
        <v>5</v>
      </c>
      <c r="L32" s="135"/>
    </row>
    <row r="33" spans="1:12" s="136" customFormat="1" ht="37.5" customHeight="1">
      <c r="A33" s="95">
        <v>41</v>
      </c>
      <c r="B33" s="3" t="s">
        <v>117</v>
      </c>
      <c r="C33" s="10">
        <v>363.65</v>
      </c>
      <c r="D33" s="3" t="s">
        <v>174</v>
      </c>
      <c r="E33" s="3" t="s">
        <v>117</v>
      </c>
      <c r="F33" s="60">
        <v>363.4</v>
      </c>
      <c r="G33" s="60">
        <v>363.95</v>
      </c>
      <c r="H33" s="133">
        <f t="shared" si="1"/>
        <v>550.00000000001137</v>
      </c>
      <c r="I33" s="5">
        <v>21</v>
      </c>
      <c r="J33" s="5">
        <v>42</v>
      </c>
      <c r="K33" s="134">
        <v>5</v>
      </c>
      <c r="L33" s="137"/>
    </row>
    <row r="34" spans="1:12" s="136" customFormat="1" ht="37.5" customHeight="1">
      <c r="A34" s="95">
        <v>43</v>
      </c>
      <c r="B34" s="3" t="s">
        <v>117</v>
      </c>
      <c r="C34" s="10">
        <v>370.1</v>
      </c>
      <c r="D34" s="3" t="s">
        <v>175</v>
      </c>
      <c r="E34" s="3" t="s">
        <v>117</v>
      </c>
      <c r="F34" s="60">
        <v>369.65</v>
      </c>
      <c r="G34" s="60">
        <v>370.7</v>
      </c>
      <c r="H34" s="133">
        <f t="shared" si="1"/>
        <v>1050.0000000000114</v>
      </c>
      <c r="I34" s="5">
        <v>43</v>
      </c>
      <c r="J34" s="5">
        <v>86</v>
      </c>
      <c r="K34" s="134">
        <v>5</v>
      </c>
      <c r="L34" s="137"/>
    </row>
    <row r="35" spans="1:12" s="136" customFormat="1" ht="51.65" customHeight="1">
      <c r="A35" s="95">
        <v>44</v>
      </c>
      <c r="B35" s="3" t="s">
        <v>116</v>
      </c>
      <c r="C35" s="10">
        <v>370.7</v>
      </c>
      <c r="D35" s="3" t="s">
        <v>147</v>
      </c>
      <c r="E35" s="3" t="s">
        <v>147</v>
      </c>
      <c r="F35" s="60">
        <v>370.7</v>
      </c>
      <c r="G35" s="60">
        <v>371.7</v>
      </c>
      <c r="H35" s="133">
        <f t="shared" si="1"/>
        <v>1000</v>
      </c>
      <c r="I35" s="5">
        <v>8</v>
      </c>
      <c r="J35" s="5">
        <v>8</v>
      </c>
      <c r="K35" s="134">
        <f>J35</f>
        <v>8</v>
      </c>
      <c r="L35" s="135"/>
    </row>
    <row r="36" spans="1:12" s="136" customFormat="1" ht="37.5" customHeight="1">
      <c r="A36" s="95">
        <v>46</v>
      </c>
      <c r="B36" s="3" t="s">
        <v>148</v>
      </c>
      <c r="C36" s="10">
        <v>372.1</v>
      </c>
      <c r="D36" s="3" t="s">
        <v>176</v>
      </c>
      <c r="E36" s="5" t="s">
        <v>148</v>
      </c>
      <c r="F36" s="60">
        <v>372.02</v>
      </c>
      <c r="G36" s="60">
        <v>372.18</v>
      </c>
      <c r="H36" s="133">
        <f t="shared" si="1"/>
        <v>160.00000000002501</v>
      </c>
      <c r="I36" s="5">
        <v>0</v>
      </c>
      <c r="J36" s="5">
        <v>0</v>
      </c>
      <c r="K36" s="134">
        <v>20</v>
      </c>
      <c r="L36" s="135"/>
    </row>
    <row r="37" spans="1:12" s="136" customFormat="1" ht="37.5" customHeight="1">
      <c r="A37" s="95">
        <v>49</v>
      </c>
      <c r="B37" s="3" t="s">
        <v>117</v>
      </c>
      <c r="C37" s="10">
        <v>377.4</v>
      </c>
      <c r="D37" s="3" t="s">
        <v>177</v>
      </c>
      <c r="E37" s="3" t="s">
        <v>117</v>
      </c>
      <c r="F37" s="60">
        <v>376.8</v>
      </c>
      <c r="G37" s="60">
        <v>378</v>
      </c>
      <c r="H37" s="133">
        <f t="shared" si="1"/>
        <v>1199.9999999999886</v>
      </c>
      <c r="I37" s="5">
        <v>45</v>
      </c>
      <c r="J37" s="5">
        <v>90</v>
      </c>
      <c r="K37" s="134">
        <v>15</v>
      </c>
      <c r="L37" s="137"/>
    </row>
    <row r="38" spans="1:12" s="136" customFormat="1" ht="51.65" customHeight="1">
      <c r="A38" s="95">
        <v>51</v>
      </c>
      <c r="B38" s="3" t="s">
        <v>116</v>
      </c>
      <c r="C38" s="10">
        <v>382.75</v>
      </c>
      <c r="D38" s="3" t="s">
        <v>147</v>
      </c>
      <c r="E38" s="3" t="s">
        <v>147</v>
      </c>
      <c r="F38" s="60">
        <v>382.45</v>
      </c>
      <c r="G38" s="60">
        <v>382.7</v>
      </c>
      <c r="H38" s="133">
        <f t="shared" si="1"/>
        <v>250</v>
      </c>
      <c r="I38" s="5">
        <v>8</v>
      </c>
      <c r="J38" s="5">
        <v>8</v>
      </c>
      <c r="K38" s="134">
        <f>J38</f>
        <v>8</v>
      </c>
      <c r="L38" s="135"/>
    </row>
    <row r="39" spans="1:12" s="136" customFormat="1" ht="37.5" customHeight="1">
      <c r="A39" s="95">
        <v>52</v>
      </c>
      <c r="B39" s="3" t="s">
        <v>117</v>
      </c>
      <c r="C39" s="10">
        <v>383.65</v>
      </c>
      <c r="D39" s="3" t="s">
        <v>178</v>
      </c>
      <c r="E39" s="3" t="s">
        <v>117</v>
      </c>
      <c r="F39" s="60">
        <v>383.2</v>
      </c>
      <c r="G39" s="60">
        <v>384.2</v>
      </c>
      <c r="H39" s="133">
        <f t="shared" si="1"/>
        <v>1000</v>
      </c>
      <c r="I39" s="5">
        <v>42</v>
      </c>
      <c r="J39" s="5">
        <v>84</v>
      </c>
      <c r="K39" s="134">
        <v>5</v>
      </c>
      <c r="L39" s="137"/>
    </row>
    <row r="40" spans="1:12" s="136" customFormat="1" ht="37.5" customHeight="1">
      <c r="A40" s="95">
        <v>53</v>
      </c>
      <c r="B40" s="3" t="s">
        <v>117</v>
      </c>
      <c r="C40" s="10">
        <v>388.13</v>
      </c>
      <c r="D40" s="3" t="s">
        <v>179</v>
      </c>
      <c r="E40" s="3" t="s">
        <v>117</v>
      </c>
      <c r="F40" s="60">
        <v>387.8</v>
      </c>
      <c r="G40" s="60">
        <v>388.6</v>
      </c>
      <c r="H40" s="133">
        <f t="shared" si="1"/>
        <v>800.00000000001137</v>
      </c>
      <c r="I40" s="5">
        <v>32</v>
      </c>
      <c r="J40" s="5">
        <v>64</v>
      </c>
      <c r="K40" s="134">
        <v>5</v>
      </c>
      <c r="L40" s="137"/>
    </row>
    <row r="41" spans="1:12" s="136" customFormat="1" ht="37.5" customHeight="1">
      <c r="A41" s="95">
        <v>54</v>
      </c>
      <c r="B41" s="3" t="s">
        <v>117</v>
      </c>
      <c r="C41" s="10">
        <v>392.47</v>
      </c>
      <c r="D41" s="3" t="s">
        <v>180</v>
      </c>
      <c r="E41" s="3" t="s">
        <v>117</v>
      </c>
      <c r="F41" s="60">
        <v>391.9</v>
      </c>
      <c r="G41" s="60">
        <v>393</v>
      </c>
      <c r="H41" s="133">
        <f t="shared" si="1"/>
        <v>1100.0000000000227</v>
      </c>
      <c r="I41" s="5">
        <v>41</v>
      </c>
      <c r="J41" s="5">
        <v>82</v>
      </c>
      <c r="K41" s="134">
        <v>5</v>
      </c>
      <c r="L41" s="137"/>
    </row>
    <row r="42" spans="1:12" s="136" customFormat="1" ht="37.5" customHeight="1">
      <c r="A42" s="95">
        <v>56</v>
      </c>
      <c r="B42" s="3" t="s">
        <v>117</v>
      </c>
      <c r="C42" s="10">
        <v>396.2</v>
      </c>
      <c r="D42" s="3" t="s">
        <v>181</v>
      </c>
      <c r="E42" s="3" t="s">
        <v>117</v>
      </c>
      <c r="F42" s="60">
        <v>395.75</v>
      </c>
      <c r="G42" s="60">
        <v>396.6</v>
      </c>
      <c r="H42" s="133">
        <f t="shared" si="1"/>
        <v>850.00000000002274</v>
      </c>
      <c r="I42" s="5">
        <v>32</v>
      </c>
      <c r="J42" s="5">
        <v>64</v>
      </c>
      <c r="K42" s="134">
        <v>5</v>
      </c>
      <c r="L42" s="137"/>
    </row>
    <row r="43" spans="1:12" s="136" customFormat="1" ht="37.5" customHeight="1">
      <c r="A43" s="95">
        <v>57</v>
      </c>
      <c r="B43" s="3" t="s">
        <v>117</v>
      </c>
      <c r="C43" s="10">
        <v>396.2</v>
      </c>
      <c r="D43" s="3" t="s">
        <v>182</v>
      </c>
      <c r="E43" s="3" t="s">
        <v>117</v>
      </c>
      <c r="F43" s="60">
        <v>395.75</v>
      </c>
      <c r="G43" s="60">
        <v>396.6</v>
      </c>
      <c r="H43" s="133">
        <f t="shared" si="1"/>
        <v>850.00000000002274</v>
      </c>
      <c r="I43" s="5">
        <v>32</v>
      </c>
      <c r="J43" s="5">
        <v>64</v>
      </c>
      <c r="K43" s="134">
        <v>10</v>
      </c>
      <c r="L43" s="137"/>
    </row>
    <row r="44" spans="1:12" ht="32.15" customHeight="1">
      <c r="A44" s="95">
        <v>58</v>
      </c>
      <c r="B44" s="3" t="s">
        <v>117</v>
      </c>
      <c r="C44" s="22">
        <v>401.45</v>
      </c>
      <c r="D44" s="3" t="s">
        <v>183</v>
      </c>
      <c r="E44" s="3" t="s">
        <v>117</v>
      </c>
      <c r="F44" s="60">
        <v>401.1</v>
      </c>
      <c r="G44" s="60">
        <v>402</v>
      </c>
      <c r="H44" s="133">
        <f t="shared" si="1"/>
        <v>899.99999999997726</v>
      </c>
      <c r="I44" s="5">
        <v>35</v>
      </c>
      <c r="J44" s="5">
        <v>70</v>
      </c>
      <c r="K44" s="134">
        <v>5</v>
      </c>
      <c r="L44" s="137"/>
    </row>
    <row r="45" spans="1:12" ht="51.65" customHeight="1">
      <c r="A45" s="95">
        <v>59</v>
      </c>
      <c r="B45" s="3" t="s">
        <v>116</v>
      </c>
      <c r="C45" s="10">
        <v>403.4</v>
      </c>
      <c r="D45" s="3" t="s">
        <v>184</v>
      </c>
      <c r="E45" s="4" t="s">
        <v>116</v>
      </c>
      <c r="F45" s="60">
        <v>402.6</v>
      </c>
      <c r="G45" s="60">
        <v>404</v>
      </c>
      <c r="H45" s="133">
        <f t="shared" si="1"/>
        <v>1399.9999999999773</v>
      </c>
      <c r="I45" s="5">
        <v>59</v>
      </c>
      <c r="J45" s="5">
        <v>118</v>
      </c>
      <c r="K45" s="134">
        <f>I45</f>
        <v>59</v>
      </c>
      <c r="L45" s="138"/>
    </row>
    <row r="46" spans="1:12" ht="51.65" customHeight="1">
      <c r="A46" s="95">
        <v>60</v>
      </c>
      <c r="B46" s="3" t="s">
        <v>116</v>
      </c>
      <c r="C46" s="10">
        <v>403.65</v>
      </c>
      <c r="D46" s="3" t="s">
        <v>185</v>
      </c>
      <c r="E46" s="4" t="s">
        <v>116</v>
      </c>
      <c r="F46" s="60">
        <v>402.6</v>
      </c>
      <c r="G46" s="60">
        <v>404</v>
      </c>
      <c r="H46" s="133">
        <f t="shared" si="1"/>
        <v>1399.9999999999773</v>
      </c>
      <c r="I46" s="5">
        <v>59</v>
      </c>
      <c r="J46" s="5">
        <v>118</v>
      </c>
      <c r="K46" s="134">
        <f>I46</f>
        <v>59</v>
      </c>
      <c r="L46" s="138"/>
    </row>
    <row r="47" spans="1:12" ht="32.15" customHeight="1">
      <c r="A47" s="95">
        <v>62</v>
      </c>
      <c r="B47" s="3" t="s">
        <v>117</v>
      </c>
      <c r="C47" s="22">
        <v>407.57</v>
      </c>
      <c r="D47" s="3" t="s">
        <v>186</v>
      </c>
      <c r="E47" s="3" t="s">
        <v>117</v>
      </c>
      <c r="F47" s="60">
        <v>407.29</v>
      </c>
      <c r="G47" s="60">
        <v>408</v>
      </c>
      <c r="H47" s="133">
        <f t="shared" si="1"/>
        <v>709.99999999997954</v>
      </c>
      <c r="I47" s="5">
        <v>27</v>
      </c>
      <c r="J47" s="5">
        <v>54</v>
      </c>
      <c r="K47" s="134">
        <v>5</v>
      </c>
      <c r="L47" s="137"/>
    </row>
    <row r="48" spans="1:12" ht="32.15" customHeight="1">
      <c r="A48" s="95">
        <v>63</v>
      </c>
      <c r="B48" s="3" t="s">
        <v>117</v>
      </c>
      <c r="C48" s="22">
        <v>407</v>
      </c>
      <c r="D48" s="3" t="s">
        <v>187</v>
      </c>
      <c r="E48" s="3" t="s">
        <v>117</v>
      </c>
      <c r="F48" s="60">
        <v>407.29</v>
      </c>
      <c r="G48" s="60">
        <v>408</v>
      </c>
      <c r="H48" s="133">
        <f t="shared" si="1"/>
        <v>709.99999999997954</v>
      </c>
      <c r="I48" s="5">
        <v>28</v>
      </c>
      <c r="J48" s="5">
        <v>56</v>
      </c>
      <c r="K48" s="134">
        <v>5</v>
      </c>
      <c r="L48" s="137"/>
    </row>
    <row r="49" spans="1:12" ht="51.65" customHeight="1">
      <c r="A49" s="95">
        <v>65</v>
      </c>
      <c r="B49" s="3" t="s">
        <v>116</v>
      </c>
      <c r="C49" s="60">
        <v>413.85</v>
      </c>
      <c r="D49" s="3" t="s">
        <v>188</v>
      </c>
      <c r="E49" s="4" t="s">
        <v>116</v>
      </c>
      <c r="F49" s="60">
        <v>413.83</v>
      </c>
      <c r="G49" s="60">
        <v>413.83</v>
      </c>
      <c r="H49" s="133">
        <f t="shared" si="1"/>
        <v>0</v>
      </c>
      <c r="I49" s="5">
        <v>30</v>
      </c>
      <c r="J49" s="5">
        <v>60</v>
      </c>
      <c r="K49" s="134">
        <f>I49</f>
        <v>30</v>
      </c>
      <c r="L49" s="138"/>
    </row>
    <row r="50" spans="1:12" s="141" customFormat="1" ht="51.65" customHeight="1">
      <c r="A50" s="95">
        <v>67</v>
      </c>
      <c r="B50" s="3" t="s">
        <v>116</v>
      </c>
      <c r="C50" s="60">
        <v>416.75</v>
      </c>
      <c r="D50" s="3" t="s">
        <v>189</v>
      </c>
      <c r="E50" s="4" t="s">
        <v>116</v>
      </c>
      <c r="F50" s="60">
        <v>416.34</v>
      </c>
      <c r="G50" s="60">
        <v>417.06</v>
      </c>
      <c r="H50" s="133">
        <f t="shared" si="1"/>
        <v>720.00000000002728</v>
      </c>
      <c r="I50" s="5">
        <v>58</v>
      </c>
      <c r="J50" s="5">
        <v>116</v>
      </c>
      <c r="K50" s="134">
        <f>I50</f>
        <v>58</v>
      </c>
      <c r="L50" s="140"/>
    </row>
    <row r="51" spans="1:12" ht="32.15" customHeight="1">
      <c r="A51" s="95">
        <v>68</v>
      </c>
      <c r="B51" s="3" t="s">
        <v>117</v>
      </c>
      <c r="C51" s="10">
        <v>417.8</v>
      </c>
      <c r="D51" s="3" t="s">
        <v>190</v>
      </c>
      <c r="E51" s="4" t="s">
        <v>116</v>
      </c>
      <c r="F51" s="60">
        <v>417.35</v>
      </c>
      <c r="G51" s="60">
        <v>418.05</v>
      </c>
      <c r="H51" s="133">
        <f t="shared" si="1"/>
        <v>699.99999999998863</v>
      </c>
      <c r="I51" s="5">
        <v>26</v>
      </c>
      <c r="J51" s="5">
        <v>52</v>
      </c>
      <c r="K51" s="134">
        <v>5</v>
      </c>
      <c r="L51" s="137"/>
    </row>
    <row r="52" spans="1:12" ht="32.15" customHeight="1">
      <c r="A52" s="95">
        <v>70</v>
      </c>
      <c r="B52" s="3" t="s">
        <v>117</v>
      </c>
      <c r="C52" s="22">
        <v>418.7</v>
      </c>
      <c r="D52" s="3" t="s">
        <v>191</v>
      </c>
      <c r="E52" s="3" t="s">
        <v>117</v>
      </c>
      <c r="F52" s="60">
        <v>418.05</v>
      </c>
      <c r="G52" s="60">
        <v>418.75</v>
      </c>
      <c r="H52" s="133">
        <f t="shared" si="1"/>
        <v>699.99999999998863</v>
      </c>
      <c r="I52" s="5">
        <v>26</v>
      </c>
      <c r="J52" s="5">
        <v>52</v>
      </c>
      <c r="K52" s="134">
        <v>5</v>
      </c>
      <c r="L52" s="137"/>
    </row>
    <row r="53" spans="1:12" ht="32.15" customHeight="1">
      <c r="A53" s="95">
        <v>71</v>
      </c>
      <c r="B53" s="3" t="s">
        <v>117</v>
      </c>
      <c r="C53" s="22">
        <v>418.7</v>
      </c>
      <c r="D53" s="3" t="s">
        <v>192</v>
      </c>
      <c r="E53" s="3" t="s">
        <v>117</v>
      </c>
      <c r="F53" s="60">
        <v>418.75</v>
      </c>
      <c r="G53" s="60">
        <v>419.35</v>
      </c>
      <c r="H53" s="133">
        <f t="shared" si="1"/>
        <v>600.00000000002274</v>
      </c>
      <c r="I53" s="5">
        <v>28</v>
      </c>
      <c r="J53" s="5">
        <v>56</v>
      </c>
      <c r="K53" s="134">
        <v>5</v>
      </c>
      <c r="L53" s="137"/>
    </row>
    <row r="54" spans="1:12" ht="32.15" customHeight="1">
      <c r="A54" s="454" t="s">
        <v>135</v>
      </c>
      <c r="B54" s="455"/>
      <c r="C54" s="455"/>
      <c r="D54" s="455"/>
      <c r="E54" s="455"/>
      <c r="F54" s="455"/>
      <c r="G54" s="455"/>
      <c r="H54" s="455"/>
      <c r="I54" s="455"/>
      <c r="J54" s="455"/>
      <c r="K54" s="134">
        <v>1157</v>
      </c>
      <c r="L54" s="139"/>
    </row>
    <row r="55" spans="1:12" s="28" customFormat="1" ht="37.5" customHeight="1">
      <c r="A55" s="450" t="s">
        <v>193</v>
      </c>
      <c r="B55" s="451"/>
      <c r="C55" s="451"/>
      <c r="D55" s="451"/>
      <c r="E55" s="451"/>
      <c r="F55" s="451"/>
      <c r="G55" s="451"/>
      <c r="H55" s="451"/>
      <c r="I55" s="451"/>
      <c r="J55" s="452"/>
      <c r="K55" s="34">
        <f>SUM(K4:K54)</f>
        <v>2000</v>
      </c>
      <c r="L55" s="26"/>
    </row>
    <row r="57" spans="1:12">
      <c r="J57" s="33"/>
    </row>
  </sheetData>
  <mergeCells count="13">
    <mergeCell ref="A55:J55"/>
    <mergeCell ref="L2:L3"/>
    <mergeCell ref="A54:J54"/>
    <mergeCell ref="A1:L1"/>
    <mergeCell ref="A2:A3"/>
    <mergeCell ref="B2:B3"/>
    <mergeCell ref="C2:C3"/>
    <mergeCell ref="D2:D3"/>
    <mergeCell ref="E2:E3"/>
    <mergeCell ref="F2:H2"/>
    <mergeCell ref="I2:I3"/>
    <mergeCell ref="J2:J3"/>
    <mergeCell ref="K2:K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3F9B0-FC0C-4932-A5EE-D7B4B6A94F87}">
  <dimension ref="A1:O67"/>
  <sheetViews>
    <sheetView topLeftCell="A56" workbookViewId="0">
      <selection activeCell="M67" sqref="M67"/>
    </sheetView>
  </sheetViews>
  <sheetFormatPr defaultColWidth="8.90625" defaultRowHeight="13"/>
  <cols>
    <col min="1" max="1" width="7.36328125" style="144" customWidth="1"/>
    <col min="2" max="3" width="8.90625" style="144" customWidth="1"/>
    <col min="4" max="4" width="17.08984375" style="173" customWidth="1"/>
    <col min="5" max="5" width="10.6328125" style="145" customWidth="1"/>
    <col min="6" max="6" width="10.36328125" style="145" customWidth="1"/>
    <col min="7" max="7" width="11.08984375" style="174" customWidth="1"/>
    <col min="8" max="8" width="13.90625" style="173" customWidth="1"/>
    <col min="9" max="9" width="9.36328125" style="173" hidden="1" customWidth="1"/>
    <col min="10" max="10" width="10.08984375" style="312" hidden="1" customWidth="1"/>
    <col min="11" max="11" width="13.36328125" style="173" hidden="1" customWidth="1"/>
    <col min="12" max="12" width="12.6328125" style="173" hidden="1" customWidth="1"/>
    <col min="13" max="13" width="19" style="173" customWidth="1"/>
    <col min="14" max="14" width="14" style="174" customWidth="1"/>
    <col min="15" max="15" width="34.6328125" style="146" customWidth="1"/>
    <col min="16" max="16384" width="8.90625" style="148"/>
  </cols>
  <sheetData>
    <row r="1" spans="1:15" ht="23.5" customHeight="1">
      <c r="A1" s="484" t="s">
        <v>194</v>
      </c>
      <c r="B1" s="484"/>
      <c r="C1" s="484"/>
      <c r="D1" s="484"/>
      <c r="E1" s="484"/>
      <c r="F1" s="484"/>
      <c r="G1" s="485"/>
      <c r="H1" s="484"/>
      <c r="I1" s="484"/>
      <c r="J1" s="486"/>
      <c r="K1" s="484"/>
      <c r="L1" s="484"/>
      <c r="M1" s="484"/>
      <c r="N1" s="484"/>
    </row>
    <row r="2" spans="1:15" ht="44.15" customHeight="1">
      <c r="A2" s="487" t="s">
        <v>195</v>
      </c>
      <c r="B2" s="488" t="s">
        <v>196</v>
      </c>
      <c r="C2" s="488" t="s">
        <v>197</v>
      </c>
      <c r="D2" s="471" t="s">
        <v>198</v>
      </c>
      <c r="E2" s="471" t="s">
        <v>199</v>
      </c>
      <c r="F2" s="489" t="s">
        <v>200</v>
      </c>
      <c r="G2" s="479" t="s">
        <v>201</v>
      </c>
      <c r="H2" s="471" t="s">
        <v>202</v>
      </c>
      <c r="I2" s="471" t="s">
        <v>203</v>
      </c>
      <c r="J2" s="468" t="s">
        <v>204</v>
      </c>
      <c r="K2" s="471" t="s">
        <v>205</v>
      </c>
      <c r="L2" s="471" t="s">
        <v>206</v>
      </c>
      <c r="M2" s="468" t="s">
        <v>207</v>
      </c>
      <c r="N2" s="479" t="s">
        <v>208</v>
      </c>
      <c r="O2" s="471" t="s">
        <v>7</v>
      </c>
    </row>
    <row r="3" spans="1:15" ht="57" customHeight="1">
      <c r="A3" s="487"/>
      <c r="B3" s="488"/>
      <c r="C3" s="488"/>
      <c r="D3" s="472"/>
      <c r="E3" s="472"/>
      <c r="F3" s="490"/>
      <c r="G3" s="480"/>
      <c r="H3" s="472"/>
      <c r="I3" s="472"/>
      <c r="J3" s="483"/>
      <c r="K3" s="472"/>
      <c r="L3" s="472"/>
      <c r="M3" s="483"/>
      <c r="N3" s="480"/>
      <c r="O3" s="472"/>
    </row>
    <row r="4" spans="1:15" ht="31" customHeight="1">
      <c r="A4" s="151">
        <v>3</v>
      </c>
      <c r="B4" s="152" t="s">
        <v>209</v>
      </c>
      <c r="C4" s="152" t="s">
        <v>210</v>
      </c>
      <c r="D4" s="149" t="s">
        <v>211</v>
      </c>
      <c r="E4" s="152" t="s">
        <v>212</v>
      </c>
      <c r="F4" s="153">
        <v>263.2</v>
      </c>
      <c r="G4" s="154">
        <v>263</v>
      </c>
      <c r="H4" s="154">
        <f>F4-G4</f>
        <v>0.19999999999998863</v>
      </c>
      <c r="I4" s="154"/>
      <c r="J4" s="306">
        <f t="shared" ref="J4:J26" si="0">H4</f>
        <v>0.19999999999998863</v>
      </c>
      <c r="K4" s="154"/>
      <c r="L4" s="154">
        <v>0.1</v>
      </c>
      <c r="M4" s="306">
        <f t="shared" ref="M4:M26" si="1">H4-L4</f>
        <v>9.9999999999988626E-2</v>
      </c>
      <c r="N4" s="155" t="s">
        <v>213</v>
      </c>
      <c r="O4" s="468" t="s">
        <v>214</v>
      </c>
    </row>
    <row r="5" spans="1:15" ht="24" customHeight="1">
      <c r="A5" s="151">
        <v>9</v>
      </c>
      <c r="B5" s="152" t="s">
        <v>209</v>
      </c>
      <c r="C5" s="152" t="s">
        <v>210</v>
      </c>
      <c r="D5" s="149" t="s">
        <v>211</v>
      </c>
      <c r="E5" s="152" t="s">
        <v>215</v>
      </c>
      <c r="F5" s="153">
        <v>268</v>
      </c>
      <c r="G5" s="154">
        <v>268.14999999999998</v>
      </c>
      <c r="H5" s="154">
        <f>G5-F5</f>
        <v>0.14999999999997726</v>
      </c>
      <c r="I5" s="154"/>
      <c r="J5" s="306">
        <f t="shared" si="0"/>
        <v>0.14999999999997726</v>
      </c>
      <c r="K5" s="154"/>
      <c r="L5" s="154">
        <v>0.1</v>
      </c>
      <c r="M5" s="306">
        <f t="shared" si="1"/>
        <v>4.9999999999977257E-2</v>
      </c>
      <c r="N5" s="154" t="s">
        <v>115</v>
      </c>
      <c r="O5" s="469"/>
    </row>
    <row r="6" spans="1:15" ht="18" customHeight="1">
      <c r="A6" s="151">
        <v>20</v>
      </c>
      <c r="B6" s="152" t="s">
        <v>209</v>
      </c>
      <c r="C6" s="152" t="s">
        <v>210</v>
      </c>
      <c r="D6" s="149" t="s">
        <v>211</v>
      </c>
      <c r="E6" s="152" t="s">
        <v>212</v>
      </c>
      <c r="F6" s="153">
        <v>274</v>
      </c>
      <c r="G6" s="154">
        <v>274.17</v>
      </c>
      <c r="H6" s="154">
        <f>G6-F6</f>
        <v>0.17000000000001592</v>
      </c>
      <c r="I6" s="154"/>
      <c r="J6" s="306">
        <f t="shared" si="0"/>
        <v>0.17000000000001592</v>
      </c>
      <c r="K6" s="154"/>
      <c r="L6" s="154">
        <v>0.1</v>
      </c>
      <c r="M6" s="306">
        <f t="shared" si="1"/>
        <v>7.0000000000015911E-2</v>
      </c>
      <c r="N6" s="149" t="s">
        <v>216</v>
      </c>
      <c r="O6" s="469"/>
    </row>
    <row r="7" spans="1:15" ht="18" customHeight="1">
      <c r="A7" s="151">
        <v>24</v>
      </c>
      <c r="B7" s="152" t="s">
        <v>209</v>
      </c>
      <c r="C7" s="152" t="s">
        <v>210</v>
      </c>
      <c r="D7" s="149" t="s">
        <v>211</v>
      </c>
      <c r="E7" s="152" t="s">
        <v>212</v>
      </c>
      <c r="F7" s="153">
        <v>278</v>
      </c>
      <c r="G7" s="154">
        <v>277.75</v>
      </c>
      <c r="H7" s="154">
        <f>F7-G7</f>
        <v>0.25</v>
      </c>
      <c r="I7" s="154"/>
      <c r="J7" s="306">
        <f t="shared" si="0"/>
        <v>0.25</v>
      </c>
      <c r="K7" s="154"/>
      <c r="L7" s="154">
        <v>0.1</v>
      </c>
      <c r="M7" s="306">
        <f t="shared" si="1"/>
        <v>0.15</v>
      </c>
      <c r="N7" s="149" t="s">
        <v>216</v>
      </c>
      <c r="O7" s="469"/>
    </row>
    <row r="8" spans="1:15" s="163" customFormat="1" ht="18" customHeight="1">
      <c r="A8" s="307">
        <v>30</v>
      </c>
      <c r="B8" s="152" t="s">
        <v>209</v>
      </c>
      <c r="C8" s="152" t="s">
        <v>210</v>
      </c>
      <c r="D8" s="152" t="s">
        <v>217</v>
      </c>
      <c r="E8" s="152" t="s">
        <v>212</v>
      </c>
      <c r="F8" s="160">
        <v>282</v>
      </c>
      <c r="G8" s="161">
        <v>282.38</v>
      </c>
      <c r="H8" s="161">
        <f>G8-F8</f>
        <v>0.37999999999999545</v>
      </c>
      <c r="I8" s="154"/>
      <c r="J8" s="308">
        <f t="shared" si="0"/>
        <v>0.37999999999999545</v>
      </c>
      <c r="K8" s="161"/>
      <c r="L8" s="161">
        <v>0.1</v>
      </c>
      <c r="M8" s="308">
        <f t="shared" si="1"/>
        <v>0.27999999999999547</v>
      </c>
      <c r="N8" s="152" t="s">
        <v>216</v>
      </c>
      <c r="O8" s="469"/>
    </row>
    <row r="9" spans="1:15" ht="18" customHeight="1">
      <c r="A9" s="151">
        <v>34</v>
      </c>
      <c r="B9" s="152" t="s">
        <v>209</v>
      </c>
      <c r="C9" s="152" t="s">
        <v>218</v>
      </c>
      <c r="D9" s="149" t="s">
        <v>219</v>
      </c>
      <c r="E9" s="152" t="s">
        <v>220</v>
      </c>
      <c r="F9" s="153">
        <v>286</v>
      </c>
      <c r="G9" s="154">
        <v>286.3</v>
      </c>
      <c r="H9" s="154">
        <f>G9-F9</f>
        <v>0.30000000000001137</v>
      </c>
      <c r="I9" s="154"/>
      <c r="J9" s="306">
        <f t="shared" si="0"/>
        <v>0.30000000000001137</v>
      </c>
      <c r="K9" s="154"/>
      <c r="L9" s="154">
        <v>0</v>
      </c>
      <c r="M9" s="306">
        <f t="shared" si="1"/>
        <v>0.30000000000001137</v>
      </c>
      <c r="N9" s="157" t="s">
        <v>221</v>
      </c>
      <c r="O9" s="469"/>
    </row>
    <row r="10" spans="1:15" ht="21" customHeight="1">
      <c r="A10" s="151">
        <v>35</v>
      </c>
      <c r="B10" s="149" t="s">
        <v>222</v>
      </c>
      <c r="C10" s="152" t="s">
        <v>218</v>
      </c>
      <c r="D10" s="149" t="s">
        <v>211</v>
      </c>
      <c r="E10" s="152" t="s">
        <v>212</v>
      </c>
      <c r="F10" s="153">
        <v>286.64999999999998</v>
      </c>
      <c r="G10" s="154">
        <v>286.3</v>
      </c>
      <c r="H10" s="154">
        <f>F10-G10</f>
        <v>0.34999999999996589</v>
      </c>
      <c r="I10" s="154"/>
      <c r="J10" s="306">
        <f t="shared" si="0"/>
        <v>0.34999999999996589</v>
      </c>
      <c r="K10" s="154"/>
      <c r="L10" s="154">
        <v>0.1</v>
      </c>
      <c r="M10" s="306">
        <f t="shared" si="1"/>
        <v>0.24999999999996589</v>
      </c>
      <c r="N10" s="157" t="s">
        <v>221</v>
      </c>
      <c r="O10" s="469"/>
    </row>
    <row r="11" spans="1:15" ht="26.15" customHeight="1">
      <c r="A11" s="151">
        <v>37</v>
      </c>
      <c r="B11" s="152" t="s">
        <v>209</v>
      </c>
      <c r="C11" s="152" t="s">
        <v>210</v>
      </c>
      <c r="D11" s="149" t="s">
        <v>211</v>
      </c>
      <c r="E11" s="152" t="s">
        <v>212</v>
      </c>
      <c r="F11" s="153">
        <v>288</v>
      </c>
      <c r="G11" s="154">
        <v>288.2</v>
      </c>
      <c r="H11" s="154">
        <f>G11-F11</f>
        <v>0.19999999999998863</v>
      </c>
      <c r="I11" s="154"/>
      <c r="J11" s="306">
        <f t="shared" si="0"/>
        <v>0.19999999999998863</v>
      </c>
      <c r="K11" s="154"/>
      <c r="L11" s="154">
        <v>0.1</v>
      </c>
      <c r="M11" s="306">
        <f t="shared" si="1"/>
        <v>9.9999999999988626E-2</v>
      </c>
      <c r="N11" s="149" t="s">
        <v>216</v>
      </c>
      <c r="O11" s="469"/>
    </row>
    <row r="12" spans="1:15" ht="18" customHeight="1">
      <c r="A12" s="151">
        <v>38</v>
      </c>
      <c r="B12" s="152" t="s">
        <v>209</v>
      </c>
      <c r="C12" s="152" t="s">
        <v>210</v>
      </c>
      <c r="D12" s="149" t="s">
        <v>211</v>
      </c>
      <c r="E12" s="152" t="s">
        <v>212</v>
      </c>
      <c r="F12" s="153">
        <v>289</v>
      </c>
      <c r="G12" s="154">
        <v>289.12</v>
      </c>
      <c r="H12" s="154">
        <f>G12-F12</f>
        <v>0.12000000000000455</v>
      </c>
      <c r="I12" s="154"/>
      <c r="J12" s="306">
        <f t="shared" si="0"/>
        <v>0.12000000000000455</v>
      </c>
      <c r="K12" s="154"/>
      <c r="L12" s="154">
        <v>0.1</v>
      </c>
      <c r="M12" s="306">
        <f t="shared" si="1"/>
        <v>2.0000000000004542E-2</v>
      </c>
      <c r="N12" s="149" t="s">
        <v>216</v>
      </c>
      <c r="O12" s="469"/>
    </row>
    <row r="13" spans="1:15" ht="25.5" customHeight="1">
      <c r="A13" s="151">
        <v>41</v>
      </c>
      <c r="B13" s="152" t="s">
        <v>209</v>
      </c>
      <c r="C13" s="152" t="s">
        <v>210</v>
      </c>
      <c r="D13" s="149" t="s">
        <v>211</v>
      </c>
      <c r="E13" s="152" t="s">
        <v>212</v>
      </c>
      <c r="F13" s="153">
        <v>290</v>
      </c>
      <c r="G13" s="153">
        <v>289.73</v>
      </c>
      <c r="H13" s="154">
        <f>F13-G13</f>
        <v>0.26999999999998181</v>
      </c>
      <c r="I13" s="154"/>
      <c r="J13" s="306">
        <f t="shared" si="0"/>
        <v>0.26999999999998181</v>
      </c>
      <c r="K13" s="154"/>
      <c r="L13" s="154">
        <v>0.1</v>
      </c>
      <c r="M13" s="306">
        <f t="shared" si="1"/>
        <v>0.1699999999999818</v>
      </c>
      <c r="N13" s="149" t="s">
        <v>223</v>
      </c>
      <c r="O13" s="469"/>
    </row>
    <row r="14" spans="1:15" ht="27.65" customHeight="1">
      <c r="A14" s="151">
        <v>42</v>
      </c>
      <c r="B14" s="152" t="s">
        <v>209</v>
      </c>
      <c r="C14" s="152" t="s">
        <v>210</v>
      </c>
      <c r="D14" s="149" t="s">
        <v>211</v>
      </c>
      <c r="E14" s="152" t="s">
        <v>212</v>
      </c>
      <c r="F14" s="153">
        <v>291</v>
      </c>
      <c r="G14" s="154">
        <v>290.60000000000002</v>
      </c>
      <c r="H14" s="154">
        <f>F14-G14</f>
        <v>0.39999999999997726</v>
      </c>
      <c r="I14" s="154"/>
      <c r="J14" s="306">
        <f t="shared" si="0"/>
        <v>0.39999999999997726</v>
      </c>
      <c r="K14" s="154"/>
      <c r="L14" s="154">
        <v>0.1</v>
      </c>
      <c r="M14" s="306">
        <f t="shared" si="1"/>
        <v>0.29999999999997728</v>
      </c>
      <c r="N14" s="149" t="s">
        <v>213</v>
      </c>
      <c r="O14" s="469"/>
    </row>
    <row r="15" spans="1:15" ht="26.5" customHeight="1">
      <c r="A15" s="151">
        <v>49</v>
      </c>
      <c r="B15" s="149" t="s">
        <v>222</v>
      </c>
      <c r="C15" s="152" t="s">
        <v>218</v>
      </c>
      <c r="D15" s="149" t="s">
        <v>211</v>
      </c>
      <c r="E15" s="152" t="s">
        <v>212</v>
      </c>
      <c r="F15" s="153">
        <v>294.55</v>
      </c>
      <c r="G15" s="165">
        <v>294.39999999999998</v>
      </c>
      <c r="H15" s="165">
        <f>F15-G15</f>
        <v>0.15000000000003411</v>
      </c>
      <c r="I15" s="165"/>
      <c r="J15" s="306">
        <f t="shared" si="0"/>
        <v>0.15000000000003411</v>
      </c>
      <c r="K15" s="154"/>
      <c r="L15" s="154">
        <v>0.1</v>
      </c>
      <c r="M15" s="306">
        <f t="shared" si="1"/>
        <v>5.0000000000034101E-2</v>
      </c>
      <c r="N15" s="154" t="s">
        <v>224</v>
      </c>
      <c r="O15" s="469"/>
    </row>
    <row r="16" spans="1:15" s="163" customFormat="1" ht="18" customHeight="1">
      <c r="A16" s="307">
        <v>50</v>
      </c>
      <c r="B16" s="152" t="s">
        <v>209</v>
      </c>
      <c r="C16" s="152" t="s">
        <v>210</v>
      </c>
      <c r="D16" s="152" t="s">
        <v>217</v>
      </c>
      <c r="E16" s="152" t="s">
        <v>212</v>
      </c>
      <c r="F16" s="160">
        <v>295</v>
      </c>
      <c r="G16" s="161">
        <v>295.37</v>
      </c>
      <c r="H16" s="161">
        <f>G16-F16</f>
        <v>0.37000000000000455</v>
      </c>
      <c r="I16" s="154"/>
      <c r="J16" s="308">
        <f t="shared" si="0"/>
        <v>0.37000000000000455</v>
      </c>
      <c r="K16" s="161"/>
      <c r="L16" s="161">
        <v>0.1</v>
      </c>
      <c r="M16" s="308">
        <f t="shared" si="1"/>
        <v>0.27000000000000457</v>
      </c>
      <c r="N16" s="152" t="s">
        <v>216</v>
      </c>
      <c r="O16" s="469"/>
    </row>
    <row r="17" spans="1:15" ht="18" customHeight="1">
      <c r="A17" s="151">
        <v>60</v>
      </c>
      <c r="B17" s="152" t="s">
        <v>209</v>
      </c>
      <c r="C17" s="152" t="s">
        <v>210</v>
      </c>
      <c r="D17" s="149" t="s">
        <v>211</v>
      </c>
      <c r="E17" s="152" t="s">
        <v>212</v>
      </c>
      <c r="F17" s="153">
        <v>303.2</v>
      </c>
      <c r="G17" s="154">
        <v>303.64999999999998</v>
      </c>
      <c r="H17" s="154">
        <f>G17-F17</f>
        <v>0.44999999999998863</v>
      </c>
      <c r="I17" s="154"/>
      <c r="J17" s="306">
        <f t="shared" si="0"/>
        <v>0.44999999999998863</v>
      </c>
      <c r="K17" s="154"/>
      <c r="L17" s="154">
        <v>0.1</v>
      </c>
      <c r="M17" s="306">
        <f t="shared" si="1"/>
        <v>0.34999999999998865</v>
      </c>
      <c r="N17" s="149" t="s">
        <v>216</v>
      </c>
      <c r="O17" s="469"/>
    </row>
    <row r="18" spans="1:15" ht="18" customHeight="1">
      <c r="A18" s="151">
        <v>61</v>
      </c>
      <c r="B18" s="152" t="s">
        <v>209</v>
      </c>
      <c r="C18" s="152" t="s">
        <v>210</v>
      </c>
      <c r="D18" s="149" t="s">
        <v>211</v>
      </c>
      <c r="E18" s="152" t="s">
        <v>212</v>
      </c>
      <c r="F18" s="153">
        <v>304</v>
      </c>
      <c r="G18" s="154">
        <v>303.64999999999998</v>
      </c>
      <c r="H18" s="154">
        <f>F18-G18</f>
        <v>0.35000000000002274</v>
      </c>
      <c r="I18" s="154"/>
      <c r="J18" s="306">
        <f t="shared" si="0"/>
        <v>0.35000000000002274</v>
      </c>
      <c r="K18" s="154"/>
      <c r="L18" s="154">
        <v>0.1</v>
      </c>
      <c r="M18" s="306">
        <f t="shared" si="1"/>
        <v>0.25000000000002276</v>
      </c>
      <c r="N18" s="149" t="s">
        <v>216</v>
      </c>
      <c r="O18" s="469"/>
    </row>
    <row r="19" spans="1:15" ht="18" customHeight="1">
      <c r="A19" s="151">
        <v>62</v>
      </c>
      <c r="B19" s="152" t="s">
        <v>209</v>
      </c>
      <c r="C19" s="152" t="s">
        <v>210</v>
      </c>
      <c r="D19" s="149" t="s">
        <v>211</v>
      </c>
      <c r="E19" s="152" t="s">
        <v>212</v>
      </c>
      <c r="F19" s="153">
        <v>305</v>
      </c>
      <c r="G19" s="157">
        <v>305.44</v>
      </c>
      <c r="H19" s="154">
        <f>G19-F19</f>
        <v>0.43999999999999773</v>
      </c>
      <c r="I19" s="154"/>
      <c r="J19" s="306">
        <f t="shared" si="0"/>
        <v>0.43999999999999773</v>
      </c>
      <c r="K19" s="154"/>
      <c r="L19" s="154">
        <v>0.1</v>
      </c>
      <c r="M19" s="306">
        <f t="shared" si="1"/>
        <v>0.33999999999999775</v>
      </c>
      <c r="N19" s="149" t="s">
        <v>216</v>
      </c>
      <c r="O19" s="469"/>
    </row>
    <row r="20" spans="1:15" ht="18" customHeight="1">
      <c r="A20" s="151">
        <v>67</v>
      </c>
      <c r="B20" s="152" t="s">
        <v>209</v>
      </c>
      <c r="C20" s="152" t="s">
        <v>218</v>
      </c>
      <c r="D20" s="149" t="s">
        <v>219</v>
      </c>
      <c r="E20" s="152" t="s">
        <v>220</v>
      </c>
      <c r="F20" s="153">
        <v>309</v>
      </c>
      <c r="G20" s="154">
        <v>309.2</v>
      </c>
      <c r="H20" s="154">
        <f>G20-F20</f>
        <v>0.19999999999998863</v>
      </c>
      <c r="I20" s="154"/>
      <c r="J20" s="306">
        <f t="shared" si="0"/>
        <v>0.19999999999998863</v>
      </c>
      <c r="K20" s="154"/>
      <c r="L20" s="154">
        <v>0</v>
      </c>
      <c r="M20" s="306">
        <f t="shared" si="1"/>
        <v>0.19999999999998863</v>
      </c>
      <c r="N20" s="157" t="s">
        <v>221</v>
      </c>
      <c r="O20" s="469"/>
    </row>
    <row r="21" spans="1:15" ht="25.5" customHeight="1">
      <c r="A21" s="151">
        <v>68</v>
      </c>
      <c r="B21" s="152" t="s">
        <v>225</v>
      </c>
      <c r="C21" s="152" t="s">
        <v>210</v>
      </c>
      <c r="D21" s="149" t="s">
        <v>211</v>
      </c>
      <c r="E21" s="152" t="s">
        <v>226</v>
      </c>
      <c r="F21" s="153">
        <v>309.39999999999998</v>
      </c>
      <c r="G21" s="154">
        <v>309.2</v>
      </c>
      <c r="H21" s="154">
        <f>F21-G21</f>
        <v>0.19999999999998863</v>
      </c>
      <c r="I21" s="154"/>
      <c r="J21" s="306">
        <f t="shared" si="0"/>
        <v>0.19999999999998863</v>
      </c>
      <c r="K21" s="154"/>
      <c r="L21" s="154">
        <v>0.1</v>
      </c>
      <c r="M21" s="306">
        <f t="shared" si="1"/>
        <v>9.9999999999988626E-2</v>
      </c>
      <c r="N21" s="157" t="s">
        <v>221</v>
      </c>
      <c r="O21" s="469"/>
    </row>
    <row r="22" spans="1:15" ht="25.5" customHeight="1">
      <c r="A22" s="151">
        <v>69</v>
      </c>
      <c r="B22" s="152" t="s">
        <v>225</v>
      </c>
      <c r="C22" s="152" t="s">
        <v>210</v>
      </c>
      <c r="D22" s="149" t="s">
        <v>211</v>
      </c>
      <c r="E22" s="152" t="s">
        <v>226</v>
      </c>
      <c r="F22" s="153">
        <v>309.41000000000003</v>
      </c>
      <c r="G22" s="154">
        <v>309.2</v>
      </c>
      <c r="H22" s="154">
        <f>F22-G22</f>
        <v>0.21000000000003638</v>
      </c>
      <c r="I22" s="154"/>
      <c r="J22" s="306">
        <f t="shared" si="0"/>
        <v>0.21000000000003638</v>
      </c>
      <c r="K22" s="154"/>
      <c r="L22" s="154">
        <v>0.1</v>
      </c>
      <c r="M22" s="306">
        <f t="shared" si="1"/>
        <v>0.11000000000003637</v>
      </c>
      <c r="N22" s="157" t="s">
        <v>221</v>
      </c>
      <c r="O22" s="469"/>
    </row>
    <row r="23" spans="1:15" ht="35.5" customHeight="1">
      <c r="A23" s="151">
        <v>79</v>
      </c>
      <c r="B23" s="152" t="s">
        <v>209</v>
      </c>
      <c r="C23" s="152" t="s">
        <v>218</v>
      </c>
      <c r="D23" s="149" t="s">
        <v>219</v>
      </c>
      <c r="E23" s="152" t="s">
        <v>220</v>
      </c>
      <c r="F23" s="153">
        <v>317</v>
      </c>
      <c r="G23" s="159">
        <v>317.42</v>
      </c>
      <c r="H23" s="154">
        <f>G23-F23</f>
        <v>0.42000000000001592</v>
      </c>
      <c r="I23" s="154"/>
      <c r="J23" s="306">
        <f t="shared" si="0"/>
        <v>0.42000000000001592</v>
      </c>
      <c r="K23" s="154"/>
      <c r="L23" s="154">
        <v>0.1</v>
      </c>
      <c r="M23" s="306">
        <f t="shared" si="1"/>
        <v>0.32000000000001594</v>
      </c>
      <c r="N23" s="158" t="s">
        <v>227</v>
      </c>
      <c r="O23" s="469"/>
    </row>
    <row r="24" spans="1:15" ht="27" customHeight="1">
      <c r="A24" s="151">
        <v>80</v>
      </c>
      <c r="B24" s="149" t="s">
        <v>222</v>
      </c>
      <c r="C24" s="152" t="s">
        <v>218</v>
      </c>
      <c r="D24" s="149" t="s">
        <v>211</v>
      </c>
      <c r="E24" s="152" t="s">
        <v>212</v>
      </c>
      <c r="F24" s="153">
        <v>317.18</v>
      </c>
      <c r="G24" s="159">
        <v>317.42</v>
      </c>
      <c r="H24" s="154">
        <f>G24-F24</f>
        <v>0.24000000000000909</v>
      </c>
      <c r="I24" s="154"/>
      <c r="J24" s="306">
        <f t="shared" si="0"/>
        <v>0.24000000000000909</v>
      </c>
      <c r="K24" s="154"/>
      <c r="L24" s="154">
        <v>0.1</v>
      </c>
      <c r="M24" s="306">
        <f t="shared" si="1"/>
        <v>0.14000000000000909</v>
      </c>
      <c r="N24" s="158" t="s">
        <v>227</v>
      </c>
      <c r="O24" s="469"/>
    </row>
    <row r="25" spans="1:15" ht="18" customHeight="1">
      <c r="A25" s="151">
        <v>91</v>
      </c>
      <c r="B25" s="152" t="s">
        <v>209</v>
      </c>
      <c r="C25" s="152" t="s">
        <v>218</v>
      </c>
      <c r="D25" s="149" t="s">
        <v>219</v>
      </c>
      <c r="E25" s="152" t="s">
        <v>220</v>
      </c>
      <c r="F25" s="153">
        <v>326</v>
      </c>
      <c r="G25" s="154">
        <v>325.58</v>
      </c>
      <c r="H25" s="154">
        <f>F25-G25</f>
        <v>0.42000000000001592</v>
      </c>
      <c r="I25" s="154"/>
      <c r="J25" s="306">
        <f t="shared" si="0"/>
        <v>0.42000000000001592</v>
      </c>
      <c r="K25" s="154"/>
      <c r="L25" s="154">
        <v>0.1</v>
      </c>
      <c r="M25" s="306">
        <f t="shared" si="1"/>
        <v>0.32000000000001594</v>
      </c>
      <c r="N25" s="149" t="s">
        <v>216</v>
      </c>
      <c r="O25" s="469"/>
    </row>
    <row r="26" spans="1:15" ht="18" customHeight="1">
      <c r="A26" s="151">
        <v>98</v>
      </c>
      <c r="B26" s="152" t="s">
        <v>225</v>
      </c>
      <c r="C26" s="152" t="s">
        <v>210</v>
      </c>
      <c r="D26" s="149" t="s">
        <v>211</v>
      </c>
      <c r="E26" s="303" t="s">
        <v>226</v>
      </c>
      <c r="F26" s="153">
        <v>330.25</v>
      </c>
      <c r="G26" s="479">
        <v>330.6</v>
      </c>
      <c r="H26" s="154">
        <f>G26-F26</f>
        <v>0.35000000000002274</v>
      </c>
      <c r="I26" s="154"/>
      <c r="J26" s="481">
        <f t="shared" si="0"/>
        <v>0.35000000000002274</v>
      </c>
      <c r="K26" s="154"/>
      <c r="L26" s="479">
        <v>0.1</v>
      </c>
      <c r="M26" s="481">
        <f t="shared" si="1"/>
        <v>0.25000000000002276</v>
      </c>
      <c r="N26" s="471" t="s">
        <v>221</v>
      </c>
      <c r="O26" s="469"/>
    </row>
    <row r="27" spans="1:15" ht="18" customHeight="1">
      <c r="A27" s="151">
        <v>99</v>
      </c>
      <c r="B27" s="152" t="s">
        <v>225</v>
      </c>
      <c r="C27" s="152" t="s">
        <v>210</v>
      </c>
      <c r="D27" s="149" t="s">
        <v>211</v>
      </c>
      <c r="E27" s="304"/>
      <c r="F27" s="153">
        <v>330.26</v>
      </c>
      <c r="G27" s="480"/>
      <c r="H27" s="154">
        <f>G27-F27</f>
        <v>-330.26</v>
      </c>
      <c r="I27" s="154"/>
      <c r="J27" s="480"/>
      <c r="K27" s="154"/>
      <c r="L27" s="480"/>
      <c r="M27" s="482"/>
      <c r="N27" s="472"/>
      <c r="O27" s="469"/>
    </row>
    <row r="28" spans="1:15" ht="18" customHeight="1">
      <c r="A28" s="151">
        <v>101</v>
      </c>
      <c r="B28" s="152" t="s">
        <v>209</v>
      </c>
      <c r="C28" s="152" t="s">
        <v>210</v>
      </c>
      <c r="D28" s="149" t="s">
        <v>211</v>
      </c>
      <c r="E28" s="152" t="s">
        <v>212</v>
      </c>
      <c r="F28" s="153">
        <v>331</v>
      </c>
      <c r="G28" s="154">
        <v>330.6</v>
      </c>
      <c r="H28" s="154">
        <f>F28-G28</f>
        <v>0.39999999999997726</v>
      </c>
      <c r="I28" s="154"/>
      <c r="J28" s="306">
        <f t="shared" ref="J28:J62" si="2">H28</f>
        <v>0.39999999999997726</v>
      </c>
      <c r="K28" s="154"/>
      <c r="L28" s="154">
        <v>0.1</v>
      </c>
      <c r="M28" s="306">
        <f t="shared" ref="M28:M62" si="3">H28-L28</f>
        <v>0.29999999999997728</v>
      </c>
      <c r="N28" s="149" t="s">
        <v>221</v>
      </c>
      <c r="O28" s="469"/>
    </row>
    <row r="29" spans="1:15" ht="18" customHeight="1">
      <c r="A29" s="151">
        <v>105</v>
      </c>
      <c r="B29" s="152" t="s">
        <v>209</v>
      </c>
      <c r="C29" s="152" t="s">
        <v>210</v>
      </c>
      <c r="D29" s="149" t="s">
        <v>211</v>
      </c>
      <c r="E29" s="152" t="s">
        <v>212</v>
      </c>
      <c r="F29" s="153">
        <v>334</v>
      </c>
      <c r="G29" s="157">
        <v>334.25</v>
      </c>
      <c r="H29" s="154">
        <f>G29-F29</f>
        <v>0.25</v>
      </c>
      <c r="I29" s="154"/>
      <c r="J29" s="306">
        <f t="shared" si="2"/>
        <v>0.25</v>
      </c>
      <c r="K29" s="154"/>
      <c r="L29" s="154">
        <v>0.1</v>
      </c>
      <c r="M29" s="306">
        <f t="shared" si="3"/>
        <v>0.15</v>
      </c>
      <c r="N29" s="149" t="s">
        <v>216</v>
      </c>
      <c r="O29" s="469"/>
    </row>
    <row r="30" spans="1:15" ht="18" customHeight="1">
      <c r="A30" s="151">
        <v>106</v>
      </c>
      <c r="B30" s="152" t="s">
        <v>209</v>
      </c>
      <c r="C30" s="152" t="s">
        <v>210</v>
      </c>
      <c r="D30" s="149" t="s">
        <v>211</v>
      </c>
      <c r="E30" s="152" t="s">
        <v>212</v>
      </c>
      <c r="F30" s="153">
        <v>335</v>
      </c>
      <c r="G30" s="159">
        <v>334.85</v>
      </c>
      <c r="H30" s="154">
        <f>F30-G30</f>
        <v>0.14999999999997726</v>
      </c>
      <c r="I30" s="154"/>
      <c r="J30" s="306">
        <f t="shared" si="2"/>
        <v>0.14999999999997726</v>
      </c>
      <c r="K30" s="154"/>
      <c r="L30" s="154">
        <v>0.1</v>
      </c>
      <c r="M30" s="306">
        <f t="shared" si="3"/>
        <v>4.9999999999977257E-2</v>
      </c>
      <c r="N30" s="149" t="s">
        <v>216</v>
      </c>
      <c r="O30" s="469"/>
    </row>
    <row r="31" spans="1:15" ht="18" customHeight="1">
      <c r="A31" s="151">
        <v>108</v>
      </c>
      <c r="B31" s="152" t="s">
        <v>209</v>
      </c>
      <c r="C31" s="152" t="s">
        <v>218</v>
      </c>
      <c r="D31" s="149" t="s">
        <v>219</v>
      </c>
      <c r="E31" s="152" t="s">
        <v>220</v>
      </c>
      <c r="F31" s="153">
        <v>337</v>
      </c>
      <c r="G31" s="157">
        <v>336.65</v>
      </c>
      <c r="H31" s="154">
        <f>F31-G31</f>
        <v>0.35000000000002274</v>
      </c>
      <c r="I31" s="154"/>
      <c r="J31" s="306">
        <f t="shared" si="2"/>
        <v>0.35000000000002274</v>
      </c>
      <c r="K31" s="154"/>
      <c r="L31" s="154">
        <v>0</v>
      </c>
      <c r="M31" s="306">
        <f t="shared" si="3"/>
        <v>0.35000000000002274</v>
      </c>
      <c r="N31" s="149" t="s">
        <v>216</v>
      </c>
      <c r="O31" s="469"/>
    </row>
    <row r="32" spans="1:15" ht="18" customHeight="1">
      <c r="A32" s="151">
        <v>134</v>
      </c>
      <c r="B32" s="152" t="s">
        <v>209</v>
      </c>
      <c r="C32" s="152" t="s">
        <v>218</v>
      </c>
      <c r="D32" s="149" t="s">
        <v>219</v>
      </c>
      <c r="E32" s="152" t="s">
        <v>220</v>
      </c>
      <c r="F32" s="153">
        <v>356</v>
      </c>
      <c r="G32" s="154">
        <v>356.35</v>
      </c>
      <c r="H32" s="154">
        <f>G32-F32</f>
        <v>0.35000000000002274</v>
      </c>
      <c r="I32" s="154"/>
      <c r="J32" s="306">
        <f t="shared" si="2"/>
        <v>0.35000000000002274</v>
      </c>
      <c r="K32" s="154"/>
      <c r="L32" s="154">
        <v>0.1</v>
      </c>
      <c r="M32" s="306">
        <f t="shared" si="3"/>
        <v>0.25000000000002276</v>
      </c>
      <c r="N32" s="154" t="s">
        <v>115</v>
      </c>
      <c r="O32" s="469"/>
    </row>
    <row r="33" spans="1:15" ht="30" customHeight="1">
      <c r="A33" s="151">
        <v>140</v>
      </c>
      <c r="B33" s="152" t="s">
        <v>209</v>
      </c>
      <c r="C33" s="152" t="s">
        <v>210</v>
      </c>
      <c r="D33" s="149" t="s">
        <v>211</v>
      </c>
      <c r="E33" s="152" t="s">
        <v>212</v>
      </c>
      <c r="F33" s="153">
        <v>359</v>
      </c>
      <c r="G33" s="161">
        <v>358.75</v>
      </c>
      <c r="H33" s="154">
        <f>F33-G33</f>
        <v>0.25</v>
      </c>
      <c r="I33" s="154"/>
      <c r="J33" s="306">
        <f t="shared" si="2"/>
        <v>0.25</v>
      </c>
      <c r="K33" s="154"/>
      <c r="L33" s="154">
        <v>0.1</v>
      </c>
      <c r="M33" s="306">
        <f t="shared" si="3"/>
        <v>0.15</v>
      </c>
      <c r="N33" s="158" t="s">
        <v>228</v>
      </c>
      <c r="O33" s="469"/>
    </row>
    <row r="34" spans="1:15" ht="30" customHeight="1">
      <c r="A34" s="151">
        <v>143</v>
      </c>
      <c r="B34" s="152" t="s">
        <v>229</v>
      </c>
      <c r="C34" s="152" t="s">
        <v>210</v>
      </c>
      <c r="D34" s="149" t="s">
        <v>211</v>
      </c>
      <c r="E34" s="303" t="s">
        <v>215</v>
      </c>
      <c r="F34" s="153">
        <v>360.35</v>
      </c>
      <c r="G34" s="154">
        <v>360.57</v>
      </c>
      <c r="H34" s="154">
        <f>G34-F34</f>
        <v>0.21999999999997044</v>
      </c>
      <c r="I34" s="154"/>
      <c r="J34" s="306">
        <f t="shared" si="2"/>
        <v>0.21999999999997044</v>
      </c>
      <c r="K34" s="154"/>
      <c r="L34" s="154">
        <v>0.1</v>
      </c>
      <c r="M34" s="306">
        <f t="shared" si="3"/>
        <v>0.11999999999997044</v>
      </c>
      <c r="N34" s="154" t="s">
        <v>115</v>
      </c>
      <c r="O34" s="469"/>
    </row>
    <row r="35" spans="1:15" ht="30" customHeight="1">
      <c r="A35" s="151">
        <v>144</v>
      </c>
      <c r="B35" s="152" t="s">
        <v>229</v>
      </c>
      <c r="C35" s="152" t="s">
        <v>210</v>
      </c>
      <c r="D35" s="149" t="s">
        <v>211</v>
      </c>
      <c r="E35" s="304"/>
      <c r="F35" s="153">
        <v>360.45</v>
      </c>
      <c r="G35" s="154">
        <v>360.57</v>
      </c>
      <c r="H35" s="154">
        <f>G35-F35</f>
        <v>0.12000000000000455</v>
      </c>
      <c r="I35" s="154"/>
      <c r="J35" s="306">
        <f t="shared" si="2"/>
        <v>0.12000000000000455</v>
      </c>
      <c r="K35" s="154"/>
      <c r="L35" s="154">
        <v>0.1</v>
      </c>
      <c r="M35" s="306">
        <f t="shared" si="3"/>
        <v>2.0000000000004542E-2</v>
      </c>
      <c r="N35" s="154" t="s">
        <v>115</v>
      </c>
      <c r="O35" s="469"/>
    </row>
    <row r="36" spans="1:15" ht="30" customHeight="1">
      <c r="A36" s="151">
        <v>145</v>
      </c>
      <c r="B36" s="152" t="s">
        <v>209</v>
      </c>
      <c r="C36" s="152" t="s">
        <v>210</v>
      </c>
      <c r="D36" s="149" t="s">
        <v>211</v>
      </c>
      <c r="E36" s="303" t="s">
        <v>215</v>
      </c>
      <c r="F36" s="153">
        <v>361</v>
      </c>
      <c r="G36" s="154">
        <v>360.57</v>
      </c>
      <c r="H36" s="154">
        <f t="shared" ref="H36:H43" si="4">F36-G36</f>
        <v>0.43000000000000682</v>
      </c>
      <c r="I36" s="154"/>
      <c r="J36" s="306">
        <f t="shared" si="2"/>
        <v>0.43000000000000682</v>
      </c>
      <c r="K36" s="154"/>
      <c r="L36" s="154">
        <v>0.1</v>
      </c>
      <c r="M36" s="306">
        <f t="shared" si="3"/>
        <v>0.33000000000000684</v>
      </c>
      <c r="N36" s="154" t="s">
        <v>115</v>
      </c>
      <c r="O36" s="469"/>
    </row>
    <row r="37" spans="1:15" ht="30" customHeight="1">
      <c r="A37" s="151">
        <v>146</v>
      </c>
      <c r="B37" s="149" t="s">
        <v>222</v>
      </c>
      <c r="C37" s="152" t="s">
        <v>218</v>
      </c>
      <c r="D37" s="149" t="s">
        <v>211</v>
      </c>
      <c r="E37" s="304"/>
      <c r="F37" s="153">
        <v>361.2</v>
      </c>
      <c r="G37" s="154">
        <v>361.63</v>
      </c>
      <c r="H37" s="154">
        <f>G37-F37</f>
        <v>0.43000000000000682</v>
      </c>
      <c r="I37" s="154"/>
      <c r="J37" s="306">
        <f t="shared" si="2"/>
        <v>0.43000000000000682</v>
      </c>
      <c r="K37" s="154"/>
      <c r="L37" s="154">
        <v>0.1</v>
      </c>
      <c r="M37" s="306">
        <f t="shared" si="3"/>
        <v>0.33000000000000684</v>
      </c>
      <c r="N37" s="154" t="s">
        <v>115</v>
      </c>
      <c r="O37" s="469"/>
    </row>
    <row r="38" spans="1:15" ht="30" customHeight="1">
      <c r="A38" s="151">
        <v>147</v>
      </c>
      <c r="B38" s="152" t="s">
        <v>209</v>
      </c>
      <c r="C38" s="152" t="s">
        <v>210</v>
      </c>
      <c r="D38" s="149" t="s">
        <v>211</v>
      </c>
      <c r="E38" s="152" t="s">
        <v>212</v>
      </c>
      <c r="F38" s="153">
        <v>362</v>
      </c>
      <c r="G38" s="154">
        <v>361.63</v>
      </c>
      <c r="H38" s="154">
        <f t="shared" si="4"/>
        <v>0.37000000000000455</v>
      </c>
      <c r="I38" s="154"/>
      <c r="J38" s="306">
        <f t="shared" si="2"/>
        <v>0.37000000000000455</v>
      </c>
      <c r="K38" s="154"/>
      <c r="L38" s="154">
        <v>0.1</v>
      </c>
      <c r="M38" s="306">
        <f t="shared" si="3"/>
        <v>0.27000000000000457</v>
      </c>
      <c r="N38" s="154" t="s">
        <v>115</v>
      </c>
      <c r="O38" s="469"/>
    </row>
    <row r="39" spans="1:15" ht="30" customHeight="1">
      <c r="A39" s="151">
        <v>149</v>
      </c>
      <c r="B39" s="152" t="s">
        <v>209</v>
      </c>
      <c r="C39" s="152" t="s">
        <v>210</v>
      </c>
      <c r="D39" s="149" t="s">
        <v>211</v>
      </c>
      <c r="E39" s="152" t="s">
        <v>212</v>
      </c>
      <c r="F39" s="153">
        <v>364</v>
      </c>
      <c r="G39" s="154">
        <v>363.65</v>
      </c>
      <c r="H39" s="154">
        <f t="shared" si="4"/>
        <v>0.35000000000002274</v>
      </c>
      <c r="I39" s="154"/>
      <c r="J39" s="306">
        <f t="shared" si="2"/>
        <v>0.35000000000002274</v>
      </c>
      <c r="K39" s="154"/>
      <c r="L39" s="154">
        <v>0.1</v>
      </c>
      <c r="M39" s="306">
        <f t="shared" si="3"/>
        <v>0.25000000000002276</v>
      </c>
      <c r="N39" s="154" t="s">
        <v>216</v>
      </c>
      <c r="O39" s="469"/>
    </row>
    <row r="40" spans="1:15" ht="30" customHeight="1">
      <c r="A40" s="151">
        <v>150</v>
      </c>
      <c r="B40" s="152" t="s">
        <v>209</v>
      </c>
      <c r="C40" s="152" t="s">
        <v>210</v>
      </c>
      <c r="D40" s="149" t="s">
        <v>211</v>
      </c>
      <c r="E40" s="152" t="s">
        <v>212</v>
      </c>
      <c r="F40" s="153">
        <v>365</v>
      </c>
      <c r="G40" s="154">
        <v>365.45</v>
      </c>
      <c r="H40" s="154">
        <f>G40-F40</f>
        <v>0.44999999999998863</v>
      </c>
      <c r="I40" s="154"/>
      <c r="J40" s="306">
        <f t="shared" si="2"/>
        <v>0.44999999999998863</v>
      </c>
      <c r="K40" s="154"/>
      <c r="L40" s="154">
        <v>0.1</v>
      </c>
      <c r="M40" s="306">
        <f t="shared" si="3"/>
        <v>0.34999999999998865</v>
      </c>
      <c r="N40" s="154" t="s">
        <v>115</v>
      </c>
      <c r="O40" s="469"/>
    </row>
    <row r="41" spans="1:15" ht="23.5" customHeight="1">
      <c r="A41" s="151">
        <v>155</v>
      </c>
      <c r="B41" s="152" t="s">
        <v>225</v>
      </c>
      <c r="C41" s="152" t="s">
        <v>210</v>
      </c>
      <c r="D41" s="149" t="s">
        <v>211</v>
      </c>
      <c r="E41" s="152" t="s">
        <v>226</v>
      </c>
      <c r="F41" s="153">
        <v>369.3</v>
      </c>
      <c r="G41" s="154">
        <v>369.65</v>
      </c>
      <c r="H41" s="154">
        <f>G41-F41</f>
        <v>0.34999999999996589</v>
      </c>
      <c r="I41" s="154"/>
      <c r="J41" s="306">
        <f t="shared" si="2"/>
        <v>0.34999999999996589</v>
      </c>
      <c r="K41" s="154"/>
      <c r="L41" s="154">
        <v>0.1</v>
      </c>
      <c r="M41" s="306">
        <f t="shared" si="3"/>
        <v>0.24999999999996589</v>
      </c>
      <c r="N41" s="154" t="s">
        <v>216</v>
      </c>
      <c r="O41" s="469"/>
    </row>
    <row r="42" spans="1:15" ht="23.5" customHeight="1">
      <c r="A42" s="151">
        <v>156</v>
      </c>
      <c r="B42" s="152" t="s">
        <v>225</v>
      </c>
      <c r="C42" s="152" t="s">
        <v>210</v>
      </c>
      <c r="D42" s="149" t="s">
        <v>211</v>
      </c>
      <c r="E42" s="152"/>
      <c r="F42" s="153">
        <v>369.35</v>
      </c>
      <c r="G42" s="154">
        <v>369.65</v>
      </c>
      <c r="H42" s="154">
        <f>G42-F42</f>
        <v>0.29999999999995453</v>
      </c>
      <c r="I42" s="154"/>
      <c r="J42" s="306">
        <f t="shared" si="2"/>
        <v>0.29999999999995453</v>
      </c>
      <c r="K42" s="154"/>
      <c r="L42" s="154">
        <v>0.1</v>
      </c>
      <c r="M42" s="306">
        <f t="shared" si="3"/>
        <v>0.19999999999995452</v>
      </c>
      <c r="N42" s="154" t="s">
        <v>216</v>
      </c>
      <c r="O42" s="469"/>
    </row>
    <row r="43" spans="1:15" ht="24.65" customHeight="1">
      <c r="A43" s="151">
        <v>159</v>
      </c>
      <c r="B43" s="152" t="s">
        <v>209</v>
      </c>
      <c r="C43" s="152" t="s">
        <v>210</v>
      </c>
      <c r="D43" s="149" t="s">
        <v>211</v>
      </c>
      <c r="E43" s="152" t="s">
        <v>212</v>
      </c>
      <c r="F43" s="153">
        <v>371</v>
      </c>
      <c r="G43" s="154">
        <v>370.7</v>
      </c>
      <c r="H43" s="154">
        <f t="shared" si="4"/>
        <v>0.30000000000001137</v>
      </c>
      <c r="I43" s="154"/>
      <c r="J43" s="306">
        <f t="shared" si="2"/>
        <v>0.30000000000001137</v>
      </c>
      <c r="K43" s="154"/>
      <c r="L43" s="154">
        <v>0.1</v>
      </c>
      <c r="M43" s="306">
        <f t="shared" si="3"/>
        <v>0.20000000000001136</v>
      </c>
      <c r="N43" s="158" t="s">
        <v>230</v>
      </c>
      <c r="O43" s="469"/>
    </row>
    <row r="44" spans="1:15" ht="22.5" customHeight="1">
      <c r="A44" s="151">
        <v>162</v>
      </c>
      <c r="B44" s="149" t="s">
        <v>222</v>
      </c>
      <c r="C44" s="152" t="s">
        <v>218</v>
      </c>
      <c r="D44" s="149" t="s">
        <v>211</v>
      </c>
      <c r="E44" s="152" t="s">
        <v>212</v>
      </c>
      <c r="F44" s="153">
        <v>373.85</v>
      </c>
      <c r="G44" s="154">
        <v>374.08</v>
      </c>
      <c r="H44" s="154">
        <f>G44-F44</f>
        <v>0.22999999999996135</v>
      </c>
      <c r="I44" s="154"/>
      <c r="J44" s="306">
        <f t="shared" si="2"/>
        <v>0.22999999999996135</v>
      </c>
      <c r="K44" s="154"/>
      <c r="L44" s="154">
        <v>0.1</v>
      </c>
      <c r="M44" s="306">
        <f t="shared" si="3"/>
        <v>0.12999999999996134</v>
      </c>
      <c r="N44" s="154" t="s">
        <v>115</v>
      </c>
      <c r="O44" s="469"/>
    </row>
    <row r="45" spans="1:15" ht="22.5" customHeight="1">
      <c r="A45" s="151">
        <v>163</v>
      </c>
      <c r="B45" s="152" t="s">
        <v>229</v>
      </c>
      <c r="C45" s="152" t="s">
        <v>210</v>
      </c>
      <c r="D45" s="149" t="s">
        <v>211</v>
      </c>
      <c r="E45" s="152" t="s">
        <v>215</v>
      </c>
      <c r="F45" s="153">
        <v>373.92</v>
      </c>
      <c r="G45" s="154">
        <v>374.08</v>
      </c>
      <c r="H45" s="154">
        <f>G45-F45</f>
        <v>0.15999999999996817</v>
      </c>
      <c r="I45" s="154"/>
      <c r="J45" s="306">
        <f t="shared" si="2"/>
        <v>0.15999999999996817</v>
      </c>
      <c r="K45" s="154"/>
      <c r="L45" s="154">
        <v>0.1</v>
      </c>
      <c r="M45" s="306">
        <f t="shared" si="3"/>
        <v>5.9999999999968162E-2</v>
      </c>
      <c r="N45" s="154" t="s">
        <v>115</v>
      </c>
      <c r="O45" s="469"/>
    </row>
    <row r="46" spans="1:15" ht="18" customHeight="1">
      <c r="A46" s="151">
        <v>168</v>
      </c>
      <c r="B46" s="152" t="s">
        <v>209</v>
      </c>
      <c r="C46" s="152" t="s">
        <v>218</v>
      </c>
      <c r="D46" s="149" t="s">
        <v>219</v>
      </c>
      <c r="E46" s="152" t="s">
        <v>220</v>
      </c>
      <c r="F46" s="153">
        <v>377</v>
      </c>
      <c r="G46" s="161">
        <v>377.4</v>
      </c>
      <c r="H46" s="161">
        <f t="shared" ref="H46:H51" si="5">G46-F46</f>
        <v>0.39999999999997726</v>
      </c>
      <c r="I46" s="161"/>
      <c r="J46" s="306">
        <f t="shared" si="2"/>
        <v>0.39999999999997726</v>
      </c>
      <c r="K46" s="154"/>
      <c r="L46" s="154">
        <v>0.1</v>
      </c>
      <c r="M46" s="306">
        <f t="shared" si="3"/>
        <v>0.29999999999997728</v>
      </c>
      <c r="N46" s="149" t="s">
        <v>216</v>
      </c>
      <c r="O46" s="469"/>
    </row>
    <row r="47" spans="1:15" ht="22.5" customHeight="1">
      <c r="A47" s="151">
        <v>184</v>
      </c>
      <c r="B47" s="152" t="s">
        <v>225</v>
      </c>
      <c r="C47" s="152" t="s">
        <v>210</v>
      </c>
      <c r="D47" s="149" t="s">
        <v>211</v>
      </c>
      <c r="E47" s="152" t="s">
        <v>226</v>
      </c>
      <c r="F47" s="153">
        <v>387.69</v>
      </c>
      <c r="G47" s="154">
        <v>388.13</v>
      </c>
      <c r="H47" s="154">
        <f t="shared" si="5"/>
        <v>0.43999999999999773</v>
      </c>
      <c r="I47" s="154"/>
      <c r="J47" s="306">
        <f t="shared" si="2"/>
        <v>0.43999999999999773</v>
      </c>
      <c r="K47" s="154"/>
      <c r="L47" s="154">
        <v>0.1</v>
      </c>
      <c r="M47" s="306">
        <f t="shared" si="3"/>
        <v>0.33999999999999775</v>
      </c>
      <c r="N47" s="154" t="s">
        <v>216</v>
      </c>
      <c r="O47" s="469"/>
    </row>
    <row r="48" spans="1:15" ht="22.5" customHeight="1">
      <c r="A48" s="151">
        <v>185</v>
      </c>
      <c r="B48" s="152" t="s">
        <v>225</v>
      </c>
      <c r="C48" s="152" t="s">
        <v>210</v>
      </c>
      <c r="D48" s="149" t="s">
        <v>211</v>
      </c>
      <c r="E48" s="152"/>
      <c r="F48" s="153">
        <v>387.7</v>
      </c>
      <c r="G48" s="154">
        <v>388.13</v>
      </c>
      <c r="H48" s="154">
        <f t="shared" si="5"/>
        <v>0.43000000000000682</v>
      </c>
      <c r="I48" s="154"/>
      <c r="J48" s="306">
        <f t="shared" si="2"/>
        <v>0.43000000000000682</v>
      </c>
      <c r="K48" s="154"/>
      <c r="L48" s="154">
        <v>0.1</v>
      </c>
      <c r="M48" s="306">
        <f t="shared" si="3"/>
        <v>0.33000000000000684</v>
      </c>
      <c r="N48" s="154" t="s">
        <v>216</v>
      </c>
      <c r="O48" s="469"/>
    </row>
    <row r="49" spans="1:15" ht="18" customHeight="1">
      <c r="A49" s="151">
        <v>186</v>
      </c>
      <c r="B49" s="152" t="s">
        <v>209</v>
      </c>
      <c r="C49" s="152" t="s">
        <v>218</v>
      </c>
      <c r="D49" s="149" t="s">
        <v>219</v>
      </c>
      <c r="E49" s="152" t="s">
        <v>220</v>
      </c>
      <c r="F49" s="153">
        <v>388</v>
      </c>
      <c r="G49" s="154">
        <v>388.13</v>
      </c>
      <c r="H49" s="154">
        <f t="shared" si="5"/>
        <v>0.12999999999999545</v>
      </c>
      <c r="I49" s="154"/>
      <c r="J49" s="306">
        <f t="shared" si="2"/>
        <v>0.12999999999999545</v>
      </c>
      <c r="K49" s="154"/>
      <c r="L49" s="154">
        <v>0</v>
      </c>
      <c r="M49" s="306">
        <f t="shared" si="3"/>
        <v>0.12999999999999545</v>
      </c>
      <c r="N49" s="149" t="s">
        <v>216</v>
      </c>
      <c r="O49" s="469"/>
    </row>
    <row r="50" spans="1:15" ht="23.5" customHeight="1">
      <c r="A50" s="151">
        <v>188</v>
      </c>
      <c r="B50" s="152" t="s">
        <v>209</v>
      </c>
      <c r="C50" s="152" t="s">
        <v>218</v>
      </c>
      <c r="D50" s="149" t="s">
        <v>219</v>
      </c>
      <c r="E50" s="152" t="s">
        <v>220</v>
      </c>
      <c r="F50" s="153">
        <v>389</v>
      </c>
      <c r="G50" s="161">
        <v>389.12</v>
      </c>
      <c r="H50" s="154">
        <f t="shared" si="5"/>
        <v>0.12000000000000455</v>
      </c>
      <c r="I50" s="154"/>
      <c r="J50" s="306">
        <f t="shared" si="2"/>
        <v>0.12000000000000455</v>
      </c>
      <c r="K50" s="154"/>
      <c r="L50" s="154">
        <v>0.1</v>
      </c>
      <c r="M50" s="306">
        <f t="shared" si="3"/>
        <v>2.0000000000004542E-2</v>
      </c>
      <c r="N50" s="310" t="s">
        <v>231</v>
      </c>
      <c r="O50" s="469"/>
    </row>
    <row r="51" spans="1:15" ht="18" customHeight="1">
      <c r="A51" s="151">
        <v>198</v>
      </c>
      <c r="B51" s="152" t="s">
        <v>209</v>
      </c>
      <c r="C51" s="152" t="s">
        <v>218</v>
      </c>
      <c r="D51" s="149" t="s">
        <v>219</v>
      </c>
      <c r="E51" s="152" t="s">
        <v>220</v>
      </c>
      <c r="F51" s="153">
        <v>396</v>
      </c>
      <c r="G51" s="157">
        <v>396.2</v>
      </c>
      <c r="H51" s="154">
        <f t="shared" si="5"/>
        <v>0.19999999999998863</v>
      </c>
      <c r="I51" s="154"/>
      <c r="J51" s="306">
        <f t="shared" si="2"/>
        <v>0.19999999999998863</v>
      </c>
      <c r="K51" s="154"/>
      <c r="L51" s="154">
        <v>0</v>
      </c>
      <c r="M51" s="306">
        <f t="shared" si="3"/>
        <v>0.19999999999998863</v>
      </c>
      <c r="N51" s="154" t="s">
        <v>115</v>
      </c>
      <c r="O51" s="469"/>
    </row>
    <row r="52" spans="1:15" ht="27.65" customHeight="1">
      <c r="A52" s="151">
        <v>199</v>
      </c>
      <c r="B52" s="149" t="s">
        <v>222</v>
      </c>
      <c r="C52" s="152" t="s">
        <v>218</v>
      </c>
      <c r="D52" s="149" t="s">
        <v>211</v>
      </c>
      <c r="E52" s="152" t="s">
        <v>212</v>
      </c>
      <c r="F52" s="153">
        <v>396.65</v>
      </c>
      <c r="G52" s="157">
        <v>396.2</v>
      </c>
      <c r="H52" s="154">
        <f>F52-G52</f>
        <v>0.44999999999998863</v>
      </c>
      <c r="I52" s="154"/>
      <c r="J52" s="306">
        <f t="shared" si="2"/>
        <v>0.44999999999998863</v>
      </c>
      <c r="K52" s="154"/>
      <c r="L52" s="154">
        <v>0.1</v>
      </c>
      <c r="M52" s="306">
        <f t="shared" si="3"/>
        <v>0.34999999999998865</v>
      </c>
      <c r="N52" s="154" t="s">
        <v>216</v>
      </c>
      <c r="O52" s="469"/>
    </row>
    <row r="53" spans="1:15" ht="18" customHeight="1">
      <c r="A53" s="151">
        <v>204</v>
      </c>
      <c r="B53" s="152" t="s">
        <v>209</v>
      </c>
      <c r="C53" s="152" t="s">
        <v>210</v>
      </c>
      <c r="D53" s="149" t="s">
        <v>211</v>
      </c>
      <c r="E53" s="152" t="s">
        <v>212</v>
      </c>
      <c r="F53" s="153">
        <v>401</v>
      </c>
      <c r="G53" s="154">
        <v>401.45</v>
      </c>
      <c r="H53" s="154">
        <f>G53-F53</f>
        <v>0.44999999999998863</v>
      </c>
      <c r="I53" s="154"/>
      <c r="J53" s="306">
        <f t="shared" si="2"/>
        <v>0.44999999999998863</v>
      </c>
      <c r="K53" s="154"/>
      <c r="L53" s="154">
        <v>0.1</v>
      </c>
      <c r="M53" s="306">
        <f t="shared" si="3"/>
        <v>0.34999999999998865</v>
      </c>
      <c r="N53" s="149" t="s">
        <v>216</v>
      </c>
      <c r="O53" s="469"/>
    </row>
    <row r="54" spans="1:15" ht="18" customHeight="1">
      <c r="A54" s="151">
        <v>206</v>
      </c>
      <c r="B54" s="152" t="s">
        <v>209</v>
      </c>
      <c r="C54" s="152" t="s">
        <v>218</v>
      </c>
      <c r="D54" s="149" t="s">
        <v>219</v>
      </c>
      <c r="E54" s="152" t="s">
        <v>220</v>
      </c>
      <c r="F54" s="153">
        <v>403</v>
      </c>
      <c r="G54" s="154">
        <v>403.4</v>
      </c>
      <c r="H54" s="154">
        <f>G54-F54</f>
        <v>0.39999999999997726</v>
      </c>
      <c r="I54" s="154"/>
      <c r="J54" s="306">
        <f t="shared" si="2"/>
        <v>0.39999999999997726</v>
      </c>
      <c r="K54" s="154"/>
      <c r="L54" s="154">
        <v>0.1</v>
      </c>
      <c r="M54" s="306">
        <f t="shared" si="3"/>
        <v>0.29999999999997728</v>
      </c>
      <c r="N54" s="149" t="s">
        <v>213</v>
      </c>
      <c r="O54" s="469"/>
    </row>
    <row r="55" spans="1:15" ht="23.15" customHeight="1">
      <c r="A55" s="151">
        <v>222</v>
      </c>
      <c r="B55" s="152" t="s">
        <v>229</v>
      </c>
      <c r="C55" s="152" t="s">
        <v>210</v>
      </c>
      <c r="D55" s="149" t="s">
        <v>211</v>
      </c>
      <c r="E55" s="152" t="s">
        <v>215</v>
      </c>
      <c r="F55" s="153">
        <v>412.27</v>
      </c>
      <c r="G55" s="154">
        <v>412.45</v>
      </c>
      <c r="H55" s="154">
        <f>G55-F55</f>
        <v>0.18000000000000682</v>
      </c>
      <c r="I55" s="154"/>
      <c r="J55" s="306">
        <f t="shared" si="2"/>
        <v>0.18000000000000682</v>
      </c>
      <c r="K55" s="154"/>
      <c r="L55" s="154">
        <v>0.1</v>
      </c>
      <c r="M55" s="306">
        <f t="shared" si="3"/>
        <v>8.0000000000006816E-2</v>
      </c>
      <c r="N55" s="154" t="s">
        <v>115</v>
      </c>
      <c r="O55" s="469"/>
    </row>
    <row r="56" spans="1:15" ht="23.15" customHeight="1">
      <c r="A56" s="151">
        <v>223</v>
      </c>
      <c r="B56" s="152" t="s">
        <v>229</v>
      </c>
      <c r="C56" s="152" t="s">
        <v>210</v>
      </c>
      <c r="D56" s="149" t="s">
        <v>211</v>
      </c>
      <c r="E56" s="152"/>
      <c r="F56" s="153">
        <v>412.3</v>
      </c>
      <c r="G56" s="154">
        <v>412.45</v>
      </c>
      <c r="H56" s="154">
        <f>G56-F56</f>
        <v>0.14999999999997726</v>
      </c>
      <c r="I56" s="154"/>
      <c r="J56" s="306">
        <f t="shared" si="2"/>
        <v>0.14999999999997726</v>
      </c>
      <c r="K56" s="154"/>
      <c r="L56" s="154">
        <v>0.1</v>
      </c>
      <c r="M56" s="306">
        <f t="shared" si="3"/>
        <v>4.9999999999977257E-2</v>
      </c>
      <c r="N56" s="154" t="s">
        <v>115</v>
      </c>
      <c r="O56" s="469"/>
    </row>
    <row r="57" spans="1:15" ht="18" customHeight="1">
      <c r="A57" s="151">
        <v>226</v>
      </c>
      <c r="B57" s="149" t="s">
        <v>222</v>
      </c>
      <c r="C57" s="152" t="s">
        <v>218</v>
      </c>
      <c r="D57" s="149" t="s">
        <v>211</v>
      </c>
      <c r="E57" s="152" t="s">
        <v>212</v>
      </c>
      <c r="F57" s="153">
        <v>413.55</v>
      </c>
      <c r="G57" s="159">
        <v>413.85</v>
      </c>
      <c r="H57" s="154">
        <f>G57-F57</f>
        <v>0.30000000000001137</v>
      </c>
      <c r="I57" s="154"/>
      <c r="J57" s="306">
        <f t="shared" si="2"/>
        <v>0.30000000000001137</v>
      </c>
      <c r="K57" s="154"/>
      <c r="L57" s="154">
        <v>0.1</v>
      </c>
      <c r="M57" s="306">
        <f t="shared" si="3"/>
        <v>0.20000000000001136</v>
      </c>
      <c r="N57" s="154" t="s">
        <v>115</v>
      </c>
      <c r="O57" s="469"/>
    </row>
    <row r="58" spans="1:15" ht="18" customHeight="1">
      <c r="A58" s="151">
        <v>230</v>
      </c>
      <c r="B58" s="152" t="s">
        <v>209</v>
      </c>
      <c r="C58" s="152" t="s">
        <v>210</v>
      </c>
      <c r="D58" s="149" t="s">
        <v>211</v>
      </c>
      <c r="E58" s="152" t="s">
        <v>212</v>
      </c>
      <c r="F58" s="153">
        <v>417</v>
      </c>
      <c r="G58" s="159">
        <v>416.75</v>
      </c>
      <c r="H58" s="154">
        <f>F58-G58</f>
        <v>0.25</v>
      </c>
      <c r="I58" s="154"/>
      <c r="J58" s="306">
        <f t="shared" si="2"/>
        <v>0.25</v>
      </c>
      <c r="K58" s="154"/>
      <c r="L58" s="154">
        <v>0.1</v>
      </c>
      <c r="M58" s="306">
        <f t="shared" si="3"/>
        <v>0.15</v>
      </c>
      <c r="N58" s="154" t="s">
        <v>220</v>
      </c>
      <c r="O58" s="469"/>
    </row>
    <row r="59" spans="1:15" ht="18" customHeight="1">
      <c r="A59" s="151">
        <v>231</v>
      </c>
      <c r="B59" s="152" t="s">
        <v>209</v>
      </c>
      <c r="C59" s="152" t="s">
        <v>210</v>
      </c>
      <c r="D59" s="149" t="s">
        <v>211</v>
      </c>
      <c r="E59" s="152" t="s">
        <v>212</v>
      </c>
      <c r="F59" s="153">
        <v>418</v>
      </c>
      <c r="G59" s="154">
        <v>417.8</v>
      </c>
      <c r="H59" s="154">
        <f>F59-G59</f>
        <v>0.19999999999998863</v>
      </c>
      <c r="I59" s="154"/>
      <c r="J59" s="306">
        <f t="shared" si="2"/>
        <v>0.19999999999998863</v>
      </c>
      <c r="K59" s="154"/>
      <c r="L59" s="154">
        <v>0.1</v>
      </c>
      <c r="M59" s="306">
        <f t="shared" si="3"/>
        <v>9.9999999999988626E-2</v>
      </c>
      <c r="N59" s="154" t="s">
        <v>220</v>
      </c>
      <c r="O59" s="469"/>
    </row>
    <row r="60" spans="1:15" ht="18" customHeight="1">
      <c r="A60" s="151">
        <v>232</v>
      </c>
      <c r="B60" s="152" t="s">
        <v>209</v>
      </c>
      <c r="C60" s="152" t="s">
        <v>210</v>
      </c>
      <c r="D60" s="149" t="s">
        <v>211</v>
      </c>
      <c r="E60" s="152"/>
      <c r="F60" s="153">
        <v>419</v>
      </c>
      <c r="G60" s="153">
        <v>419.15</v>
      </c>
      <c r="H60" s="154">
        <f>G60-F60</f>
        <v>0.14999999999997726</v>
      </c>
      <c r="I60" s="154"/>
      <c r="J60" s="306">
        <f t="shared" si="2"/>
        <v>0.14999999999997726</v>
      </c>
      <c r="K60" s="154"/>
      <c r="L60" s="154">
        <v>0.1</v>
      </c>
      <c r="M60" s="306">
        <f t="shared" si="3"/>
        <v>4.9999999999977257E-2</v>
      </c>
      <c r="N60" s="154" t="s">
        <v>220</v>
      </c>
      <c r="O60" s="469"/>
    </row>
    <row r="61" spans="1:15" ht="18" customHeight="1">
      <c r="A61" s="151">
        <v>233</v>
      </c>
      <c r="B61" s="149" t="s">
        <v>222</v>
      </c>
      <c r="C61" s="152" t="s">
        <v>218</v>
      </c>
      <c r="D61" s="149" t="s">
        <v>219</v>
      </c>
      <c r="E61" s="149"/>
      <c r="F61" s="153">
        <v>419</v>
      </c>
      <c r="G61" s="153">
        <v>419.15</v>
      </c>
      <c r="H61" s="154">
        <f>G61-F61</f>
        <v>0.14999999999997726</v>
      </c>
      <c r="I61" s="154"/>
      <c r="J61" s="306">
        <f t="shared" si="2"/>
        <v>0.14999999999997726</v>
      </c>
      <c r="K61" s="154"/>
      <c r="L61" s="154">
        <v>0.1</v>
      </c>
      <c r="M61" s="306">
        <f t="shared" si="3"/>
        <v>4.9999999999977257E-2</v>
      </c>
      <c r="N61" s="149" t="s">
        <v>216</v>
      </c>
      <c r="O61" s="469"/>
    </row>
    <row r="62" spans="1:15" ht="18" customHeight="1" thickBot="1">
      <c r="A62" s="314">
        <v>234</v>
      </c>
      <c r="B62" s="303" t="s">
        <v>232</v>
      </c>
      <c r="C62" s="303" t="s">
        <v>210</v>
      </c>
      <c r="D62" s="297" t="s">
        <v>211</v>
      </c>
      <c r="E62" s="303" t="s">
        <v>233</v>
      </c>
      <c r="F62" s="315">
        <v>419.15</v>
      </c>
      <c r="G62" s="296">
        <v>419.4</v>
      </c>
      <c r="H62" s="296">
        <f>G62-F62</f>
        <v>0.25</v>
      </c>
      <c r="I62" s="296"/>
      <c r="J62" s="309">
        <f t="shared" si="2"/>
        <v>0.25</v>
      </c>
      <c r="K62" s="296"/>
      <c r="L62" s="296">
        <v>0.1</v>
      </c>
      <c r="M62" s="309">
        <f t="shared" si="3"/>
        <v>0.15</v>
      </c>
      <c r="N62" s="305" t="s">
        <v>221</v>
      </c>
      <c r="O62" s="470"/>
    </row>
    <row r="63" spans="1:15" s="171" customFormat="1" ht="29.5" customHeight="1">
      <c r="A63" s="473" t="s">
        <v>234</v>
      </c>
      <c r="B63" s="474"/>
      <c r="C63" s="474"/>
      <c r="D63" s="474"/>
      <c r="E63" s="474"/>
      <c r="F63" s="474"/>
      <c r="G63" s="474"/>
      <c r="H63" s="475"/>
      <c r="I63" s="316">
        <f>SUM(I4:I62)*1000</f>
        <v>0</v>
      </c>
      <c r="J63" s="317">
        <f>SUM(J4:J62)*1000</f>
        <v>16699.99999999976</v>
      </c>
      <c r="K63" s="316">
        <f>SUM(K4:K62)*1000</f>
        <v>0</v>
      </c>
      <c r="L63" s="316">
        <f>SUM(L4:L62)*1000</f>
        <v>5299.9999999999973</v>
      </c>
      <c r="M63" s="317">
        <f>SUM(M4:M62)*1000</f>
        <v>11399.999999999771</v>
      </c>
      <c r="N63" s="318"/>
      <c r="O63" s="319"/>
    </row>
    <row r="64" spans="1:15" s="170" customFormat="1" ht="29.5" customHeight="1">
      <c r="A64" s="476" t="s">
        <v>235</v>
      </c>
      <c r="B64" s="477"/>
      <c r="C64" s="477"/>
      <c r="D64" s="477"/>
      <c r="E64" s="477"/>
      <c r="F64" s="477"/>
      <c r="G64" s="477"/>
      <c r="H64" s="478"/>
      <c r="I64" s="172"/>
      <c r="J64" s="172"/>
      <c r="K64" s="172"/>
      <c r="L64" s="172"/>
      <c r="M64" s="326">
        <f>M63*20%</f>
        <v>2279.9999999999541</v>
      </c>
      <c r="N64" s="168"/>
      <c r="O64" s="320"/>
    </row>
    <row r="65" spans="1:15" ht="32.15" customHeight="1">
      <c r="A65" s="462" t="s">
        <v>236</v>
      </c>
      <c r="B65" s="463"/>
      <c r="C65" s="463"/>
      <c r="D65" s="463"/>
      <c r="E65" s="463"/>
      <c r="F65" s="463"/>
      <c r="G65" s="463"/>
      <c r="H65" s="464"/>
      <c r="I65" s="313"/>
      <c r="J65" s="313"/>
      <c r="K65" s="313"/>
      <c r="L65" s="313"/>
      <c r="M65" s="311">
        <f>M63+M64</f>
        <v>13679.999999999725</v>
      </c>
      <c r="N65" s="306"/>
      <c r="O65" s="321"/>
    </row>
    <row r="66" spans="1:15" ht="32.15" customHeight="1">
      <c r="A66" s="462" t="s">
        <v>237</v>
      </c>
      <c r="B66" s="463"/>
      <c r="C66" s="463"/>
      <c r="D66" s="463"/>
      <c r="E66" s="463"/>
      <c r="F66" s="463"/>
      <c r="G66" s="463"/>
      <c r="H66" s="464"/>
      <c r="I66" s="313"/>
      <c r="J66" s="313"/>
      <c r="K66" s="313"/>
      <c r="L66" s="313"/>
      <c r="M66" s="311">
        <v>1320</v>
      </c>
      <c r="N66" s="306"/>
      <c r="O66" s="321"/>
    </row>
    <row r="67" spans="1:15" ht="32.15" customHeight="1" thickBot="1">
      <c r="A67" s="465" t="s">
        <v>238</v>
      </c>
      <c r="B67" s="466"/>
      <c r="C67" s="466"/>
      <c r="D67" s="466"/>
      <c r="E67" s="466"/>
      <c r="F67" s="466"/>
      <c r="G67" s="466"/>
      <c r="H67" s="467"/>
      <c r="I67" s="322"/>
      <c r="J67" s="322"/>
      <c r="K67" s="322"/>
      <c r="L67" s="322"/>
      <c r="M67" s="323">
        <f>M65+M66</f>
        <v>14999.999999999725</v>
      </c>
      <c r="N67" s="324"/>
      <c r="O67" s="325"/>
    </row>
  </sheetData>
  <mergeCells count="27">
    <mergeCell ref="N2:N3"/>
    <mergeCell ref="A1:N1"/>
    <mergeCell ref="A2:A3"/>
    <mergeCell ref="B2:B3"/>
    <mergeCell ref="C2:C3"/>
    <mergeCell ref="E2:E3"/>
    <mergeCell ref="F2:F3"/>
    <mergeCell ref="G2:G3"/>
    <mergeCell ref="H2:H3"/>
    <mergeCell ref="I2:I3"/>
    <mergeCell ref="J2:J3"/>
    <mergeCell ref="A65:H65"/>
    <mergeCell ref="A67:H67"/>
    <mergeCell ref="O4:O62"/>
    <mergeCell ref="D2:D3"/>
    <mergeCell ref="A63:H63"/>
    <mergeCell ref="A64:H64"/>
    <mergeCell ref="A66:H66"/>
    <mergeCell ref="G26:G27"/>
    <mergeCell ref="J26:J27"/>
    <mergeCell ref="L26:L27"/>
    <mergeCell ref="M26:M27"/>
    <mergeCell ref="N26:N27"/>
    <mergeCell ref="O2:O3"/>
    <mergeCell ref="K2:K3"/>
    <mergeCell ref="L2:L3"/>
    <mergeCell ref="M2:M3"/>
  </mergeCells>
  <conditionalFormatting sqref="N9">
    <cfRule type="uniqueValues" priority="4"/>
  </conditionalFormatting>
  <conditionalFormatting sqref="N10">
    <cfRule type="uniqueValues" priority="3"/>
  </conditionalFormatting>
  <conditionalFormatting sqref="N20:N22">
    <cfRule type="uniqueValues" priority="2"/>
  </conditionalFormatting>
  <conditionalFormatting sqref="N62">
    <cfRule type="uniqueValues" priority="7"/>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20DA4-BCCA-4F76-873B-695A92116C41}">
  <sheetPr>
    <pageSetUpPr fitToPage="1"/>
  </sheetPr>
  <dimension ref="A1:N91"/>
  <sheetViews>
    <sheetView topLeftCell="A2" zoomScale="140" zoomScaleNormal="140" workbookViewId="0">
      <pane xSplit="6" ySplit="2" topLeftCell="G87" activePane="bottomRight" state="frozen"/>
      <selection pane="topRight" activeCell="G2" sqref="G2"/>
      <selection pane="bottomLeft" activeCell="A5" sqref="A5"/>
      <selection pane="bottomRight" activeCell="C6" sqref="C6"/>
    </sheetView>
  </sheetViews>
  <sheetFormatPr defaultColWidth="9" defaultRowHeight="10.5"/>
  <cols>
    <col min="1" max="1" width="6.6328125" style="96" customWidth="1"/>
    <col min="2" max="2" width="8" style="96" customWidth="1"/>
    <col min="3" max="3" width="10.453125" style="96" customWidth="1"/>
    <col min="4" max="4" width="7.7265625" style="96" customWidth="1"/>
    <col min="5" max="6" width="10.453125" style="96" customWidth="1"/>
    <col min="7" max="7" width="9.453125" style="96" customWidth="1"/>
    <col min="8" max="8" width="7" style="96" customWidth="1"/>
    <col min="9" max="9" width="8.08984375" style="96" customWidth="1"/>
    <col min="10" max="10" width="8.6328125" style="96" customWidth="1"/>
    <col min="11" max="13" width="8.08984375" style="96" customWidth="1"/>
    <col min="14" max="14" width="9.26953125" style="96" customWidth="1"/>
    <col min="15" max="232" width="9" style="96"/>
    <col min="233" max="233" width="5.453125" style="96" customWidth="1"/>
    <col min="234" max="234" width="12.90625" style="96" customWidth="1"/>
    <col min="235" max="235" width="11.453125" style="96" customWidth="1"/>
    <col min="236" max="236" width="14.453125" style="96" customWidth="1"/>
    <col min="237" max="237" width="20.08984375" style="96" customWidth="1"/>
    <col min="238" max="238" width="7.08984375" style="96" customWidth="1"/>
    <col min="239" max="239" width="7.453125" style="96" customWidth="1"/>
    <col min="240" max="240" width="6.453125" style="96" customWidth="1"/>
    <col min="241" max="241" width="16.90625" style="96" customWidth="1"/>
    <col min="242" max="243" width="25.08984375" style="96" customWidth="1"/>
    <col min="244" max="246" width="16.08984375" style="96" customWidth="1"/>
    <col min="247" max="247" width="15.453125" style="96" customWidth="1"/>
    <col min="248" max="251" width="11" style="96" customWidth="1"/>
    <col min="252" max="252" width="21.08984375" style="96" customWidth="1"/>
    <col min="253" max="253" width="21.453125" style="96" customWidth="1"/>
    <col min="254" max="254" width="10.90625" style="96" customWidth="1"/>
    <col min="255" max="255" width="7.453125" style="96" customWidth="1"/>
    <col min="256" max="256" width="6.453125" style="96" customWidth="1"/>
    <col min="257" max="258" width="9" style="96"/>
    <col min="259" max="259" width="10" style="96" customWidth="1"/>
    <col min="260" max="262" width="11.90625" style="96" customWidth="1"/>
    <col min="263" max="263" width="9" style="96"/>
    <col min="264" max="264" width="8.08984375" style="96" customWidth="1"/>
    <col min="265" max="265" width="21.90625" style="96" customWidth="1"/>
    <col min="266" max="266" width="21.08984375" style="96" customWidth="1"/>
    <col min="267" max="267" width="9" style="96"/>
    <col min="268" max="268" width="21.90625" style="96" customWidth="1"/>
    <col min="269" max="269" width="21.08984375" style="96" customWidth="1"/>
    <col min="270" max="488" width="9" style="96"/>
    <col min="489" max="489" width="5.453125" style="96" customWidth="1"/>
    <col min="490" max="490" width="12.90625" style="96" customWidth="1"/>
    <col min="491" max="491" width="11.453125" style="96" customWidth="1"/>
    <col min="492" max="492" width="14.453125" style="96" customWidth="1"/>
    <col min="493" max="493" width="20.08984375" style="96" customWidth="1"/>
    <col min="494" max="494" width="7.08984375" style="96" customWidth="1"/>
    <col min="495" max="495" width="7.453125" style="96" customWidth="1"/>
    <col min="496" max="496" width="6.453125" style="96" customWidth="1"/>
    <col min="497" max="497" width="16.90625" style="96" customWidth="1"/>
    <col min="498" max="499" width="25.08984375" style="96" customWidth="1"/>
    <col min="500" max="502" width="16.08984375" style="96" customWidth="1"/>
    <col min="503" max="503" width="15.453125" style="96" customWidth="1"/>
    <col min="504" max="507" width="11" style="96" customWidth="1"/>
    <col min="508" max="508" width="21.08984375" style="96" customWidth="1"/>
    <col min="509" max="509" width="21.453125" style="96" customWidth="1"/>
    <col min="510" max="510" width="10.90625" style="96" customWidth="1"/>
    <col min="511" max="511" width="7.453125" style="96" customWidth="1"/>
    <col min="512" max="512" width="6.453125" style="96" customWidth="1"/>
    <col min="513" max="514" width="9" style="96"/>
    <col min="515" max="515" width="10" style="96" customWidth="1"/>
    <col min="516" max="518" width="11.90625" style="96" customWidth="1"/>
    <col min="519" max="519" width="9" style="96"/>
    <col min="520" max="520" width="8.08984375" style="96" customWidth="1"/>
    <col min="521" max="521" width="21.90625" style="96" customWidth="1"/>
    <col min="522" max="522" width="21.08984375" style="96" customWidth="1"/>
    <col min="523" max="523" width="9" style="96"/>
    <col min="524" max="524" width="21.90625" style="96" customWidth="1"/>
    <col min="525" max="525" width="21.08984375" style="96" customWidth="1"/>
    <col min="526" max="744" width="9" style="96"/>
    <col min="745" max="745" width="5.453125" style="96" customWidth="1"/>
    <col min="746" max="746" width="12.90625" style="96" customWidth="1"/>
    <col min="747" max="747" width="11.453125" style="96" customWidth="1"/>
    <col min="748" max="748" width="14.453125" style="96" customWidth="1"/>
    <col min="749" max="749" width="20.08984375" style="96" customWidth="1"/>
    <col min="750" max="750" width="7.08984375" style="96" customWidth="1"/>
    <col min="751" max="751" width="7.453125" style="96" customWidth="1"/>
    <col min="752" max="752" width="6.453125" style="96" customWidth="1"/>
    <col min="753" max="753" width="16.90625" style="96" customWidth="1"/>
    <col min="754" max="755" width="25.08984375" style="96" customWidth="1"/>
    <col min="756" max="758" width="16.08984375" style="96" customWidth="1"/>
    <col min="759" max="759" width="15.453125" style="96" customWidth="1"/>
    <col min="760" max="763" width="11" style="96" customWidth="1"/>
    <col min="764" max="764" width="21.08984375" style="96" customWidth="1"/>
    <col min="765" max="765" width="21.453125" style="96" customWidth="1"/>
    <col min="766" max="766" width="10.90625" style="96" customWidth="1"/>
    <col min="767" max="767" width="7.453125" style="96" customWidth="1"/>
    <col min="768" max="768" width="6.453125" style="96" customWidth="1"/>
    <col min="769" max="770" width="9" style="96"/>
    <col min="771" max="771" width="10" style="96" customWidth="1"/>
    <col min="772" max="774" width="11.90625" style="96" customWidth="1"/>
    <col min="775" max="775" width="9" style="96"/>
    <col min="776" max="776" width="8.08984375" style="96" customWidth="1"/>
    <col min="777" max="777" width="21.90625" style="96" customWidth="1"/>
    <col min="778" max="778" width="21.08984375" style="96" customWidth="1"/>
    <col min="779" max="779" width="9" style="96"/>
    <col min="780" max="780" width="21.90625" style="96" customWidth="1"/>
    <col min="781" max="781" width="21.08984375" style="96" customWidth="1"/>
    <col min="782" max="1000" width="9" style="96"/>
    <col min="1001" max="1001" width="5.453125" style="96" customWidth="1"/>
    <col min="1002" max="1002" width="12.90625" style="96" customWidth="1"/>
    <col min="1003" max="1003" width="11.453125" style="96" customWidth="1"/>
    <col min="1004" max="1004" width="14.453125" style="96" customWidth="1"/>
    <col min="1005" max="1005" width="20.08984375" style="96" customWidth="1"/>
    <col min="1006" max="1006" width="7.08984375" style="96" customWidth="1"/>
    <col min="1007" max="1007" width="7.453125" style="96" customWidth="1"/>
    <col min="1008" max="1008" width="6.453125" style="96" customWidth="1"/>
    <col min="1009" max="1009" width="16.90625" style="96" customWidth="1"/>
    <col min="1010" max="1011" width="25.08984375" style="96" customWidth="1"/>
    <col min="1012" max="1014" width="16.08984375" style="96" customWidth="1"/>
    <col min="1015" max="1015" width="15.453125" style="96" customWidth="1"/>
    <col min="1016" max="1019" width="11" style="96" customWidth="1"/>
    <col min="1020" max="1020" width="21.08984375" style="96" customWidth="1"/>
    <col min="1021" max="1021" width="21.453125" style="96" customWidth="1"/>
    <col min="1022" max="1022" width="10.90625" style="96" customWidth="1"/>
    <col min="1023" max="1023" width="7.453125" style="96" customWidth="1"/>
    <col min="1024" max="1024" width="6.453125" style="96" customWidth="1"/>
    <col min="1025" max="1026" width="9" style="96"/>
    <col min="1027" max="1027" width="10" style="96" customWidth="1"/>
    <col min="1028" max="1030" width="11.90625" style="96" customWidth="1"/>
    <col min="1031" max="1031" width="9" style="96"/>
    <col min="1032" max="1032" width="8.08984375" style="96" customWidth="1"/>
    <col min="1033" max="1033" width="21.90625" style="96" customWidth="1"/>
    <col min="1034" max="1034" width="21.08984375" style="96" customWidth="1"/>
    <col min="1035" max="1035" width="9" style="96"/>
    <col min="1036" max="1036" width="21.90625" style="96" customWidth="1"/>
    <col min="1037" max="1037" width="21.08984375" style="96" customWidth="1"/>
    <col min="1038" max="1256" width="9" style="96"/>
    <col min="1257" max="1257" width="5.453125" style="96" customWidth="1"/>
    <col min="1258" max="1258" width="12.90625" style="96" customWidth="1"/>
    <col min="1259" max="1259" width="11.453125" style="96" customWidth="1"/>
    <col min="1260" max="1260" width="14.453125" style="96" customWidth="1"/>
    <col min="1261" max="1261" width="20.08984375" style="96" customWidth="1"/>
    <col min="1262" max="1262" width="7.08984375" style="96" customWidth="1"/>
    <col min="1263" max="1263" width="7.453125" style="96" customWidth="1"/>
    <col min="1264" max="1264" width="6.453125" style="96" customWidth="1"/>
    <col min="1265" max="1265" width="16.90625" style="96" customWidth="1"/>
    <col min="1266" max="1267" width="25.08984375" style="96" customWidth="1"/>
    <col min="1268" max="1270" width="16.08984375" style="96" customWidth="1"/>
    <col min="1271" max="1271" width="15.453125" style="96" customWidth="1"/>
    <col min="1272" max="1275" width="11" style="96" customWidth="1"/>
    <col min="1276" max="1276" width="21.08984375" style="96" customWidth="1"/>
    <col min="1277" max="1277" width="21.453125" style="96" customWidth="1"/>
    <col min="1278" max="1278" width="10.90625" style="96" customWidth="1"/>
    <col min="1279" max="1279" width="7.453125" style="96" customWidth="1"/>
    <col min="1280" max="1280" width="6.453125" style="96" customWidth="1"/>
    <col min="1281" max="1282" width="9" style="96"/>
    <col min="1283" max="1283" width="10" style="96" customWidth="1"/>
    <col min="1284" max="1286" width="11.90625" style="96" customWidth="1"/>
    <col min="1287" max="1287" width="9" style="96"/>
    <col min="1288" max="1288" width="8.08984375" style="96" customWidth="1"/>
    <col min="1289" max="1289" width="21.90625" style="96" customWidth="1"/>
    <col min="1290" max="1290" width="21.08984375" style="96" customWidth="1"/>
    <col min="1291" max="1291" width="9" style="96"/>
    <col min="1292" max="1292" width="21.90625" style="96" customWidth="1"/>
    <col min="1293" max="1293" width="21.08984375" style="96" customWidth="1"/>
    <col min="1294" max="1512" width="9" style="96"/>
    <col min="1513" max="1513" width="5.453125" style="96" customWidth="1"/>
    <col min="1514" max="1514" width="12.90625" style="96" customWidth="1"/>
    <col min="1515" max="1515" width="11.453125" style="96" customWidth="1"/>
    <col min="1516" max="1516" width="14.453125" style="96" customWidth="1"/>
    <col min="1517" max="1517" width="20.08984375" style="96" customWidth="1"/>
    <col min="1518" max="1518" width="7.08984375" style="96" customWidth="1"/>
    <col min="1519" max="1519" width="7.453125" style="96" customWidth="1"/>
    <col min="1520" max="1520" width="6.453125" style="96" customWidth="1"/>
    <col min="1521" max="1521" width="16.90625" style="96" customWidth="1"/>
    <col min="1522" max="1523" width="25.08984375" style="96" customWidth="1"/>
    <col min="1524" max="1526" width="16.08984375" style="96" customWidth="1"/>
    <col min="1527" max="1527" width="15.453125" style="96" customWidth="1"/>
    <col min="1528" max="1531" width="11" style="96" customWidth="1"/>
    <col min="1532" max="1532" width="21.08984375" style="96" customWidth="1"/>
    <col min="1533" max="1533" width="21.453125" style="96" customWidth="1"/>
    <col min="1534" max="1534" width="10.90625" style="96" customWidth="1"/>
    <col min="1535" max="1535" width="7.453125" style="96" customWidth="1"/>
    <col min="1536" max="1536" width="6.453125" style="96" customWidth="1"/>
    <col min="1537" max="1538" width="9" style="96"/>
    <col min="1539" max="1539" width="10" style="96" customWidth="1"/>
    <col min="1540" max="1542" width="11.90625" style="96" customWidth="1"/>
    <col min="1543" max="1543" width="9" style="96"/>
    <col min="1544" max="1544" width="8.08984375" style="96" customWidth="1"/>
    <col min="1545" max="1545" width="21.90625" style="96" customWidth="1"/>
    <col min="1546" max="1546" width="21.08984375" style="96" customWidth="1"/>
    <col min="1547" max="1547" width="9" style="96"/>
    <col min="1548" max="1548" width="21.90625" style="96" customWidth="1"/>
    <col min="1549" max="1549" width="21.08984375" style="96" customWidth="1"/>
    <col min="1550" max="1768" width="9" style="96"/>
    <col min="1769" max="1769" width="5.453125" style="96" customWidth="1"/>
    <col min="1770" max="1770" width="12.90625" style="96" customWidth="1"/>
    <col min="1771" max="1771" width="11.453125" style="96" customWidth="1"/>
    <col min="1772" max="1772" width="14.453125" style="96" customWidth="1"/>
    <col min="1773" max="1773" width="20.08984375" style="96" customWidth="1"/>
    <col min="1774" max="1774" width="7.08984375" style="96" customWidth="1"/>
    <col min="1775" max="1775" width="7.453125" style="96" customWidth="1"/>
    <col min="1776" max="1776" width="6.453125" style="96" customWidth="1"/>
    <col min="1777" max="1777" width="16.90625" style="96" customWidth="1"/>
    <col min="1778" max="1779" width="25.08984375" style="96" customWidth="1"/>
    <col min="1780" max="1782" width="16.08984375" style="96" customWidth="1"/>
    <col min="1783" max="1783" width="15.453125" style="96" customWidth="1"/>
    <col min="1784" max="1787" width="11" style="96" customWidth="1"/>
    <col min="1788" max="1788" width="21.08984375" style="96" customWidth="1"/>
    <col min="1789" max="1789" width="21.453125" style="96" customWidth="1"/>
    <col min="1790" max="1790" width="10.90625" style="96" customWidth="1"/>
    <col min="1791" max="1791" width="7.453125" style="96" customWidth="1"/>
    <col min="1792" max="1792" width="6.453125" style="96" customWidth="1"/>
    <col min="1793" max="1794" width="9" style="96"/>
    <col min="1795" max="1795" width="10" style="96" customWidth="1"/>
    <col min="1796" max="1798" width="11.90625" style="96" customWidth="1"/>
    <col min="1799" max="1799" width="9" style="96"/>
    <col min="1800" max="1800" width="8.08984375" style="96" customWidth="1"/>
    <col min="1801" max="1801" width="21.90625" style="96" customWidth="1"/>
    <col min="1802" max="1802" width="21.08984375" style="96" customWidth="1"/>
    <col min="1803" max="1803" width="9" style="96"/>
    <col min="1804" max="1804" width="21.90625" style="96" customWidth="1"/>
    <col min="1805" max="1805" width="21.08984375" style="96" customWidth="1"/>
    <col min="1806" max="2024" width="9" style="96"/>
    <col min="2025" max="2025" width="5.453125" style="96" customWidth="1"/>
    <col min="2026" max="2026" width="12.90625" style="96" customWidth="1"/>
    <col min="2027" max="2027" width="11.453125" style="96" customWidth="1"/>
    <col min="2028" max="2028" width="14.453125" style="96" customWidth="1"/>
    <col min="2029" max="2029" width="20.08984375" style="96" customWidth="1"/>
    <col min="2030" max="2030" width="7.08984375" style="96" customWidth="1"/>
    <col min="2031" max="2031" width="7.453125" style="96" customWidth="1"/>
    <col min="2032" max="2032" width="6.453125" style="96" customWidth="1"/>
    <col min="2033" max="2033" width="16.90625" style="96" customWidth="1"/>
    <col min="2034" max="2035" width="25.08984375" style="96" customWidth="1"/>
    <col min="2036" max="2038" width="16.08984375" style="96" customWidth="1"/>
    <col min="2039" max="2039" width="15.453125" style="96" customWidth="1"/>
    <col min="2040" max="2043" width="11" style="96" customWidth="1"/>
    <col min="2044" max="2044" width="21.08984375" style="96" customWidth="1"/>
    <col min="2045" max="2045" width="21.453125" style="96" customWidth="1"/>
    <col min="2046" max="2046" width="10.90625" style="96" customWidth="1"/>
    <col min="2047" max="2047" width="7.453125" style="96" customWidth="1"/>
    <col min="2048" max="2048" width="6.453125" style="96" customWidth="1"/>
    <col min="2049" max="2050" width="9" style="96"/>
    <col min="2051" max="2051" width="10" style="96" customWidth="1"/>
    <col min="2052" max="2054" width="11.90625" style="96" customWidth="1"/>
    <col min="2055" max="2055" width="9" style="96"/>
    <col min="2056" max="2056" width="8.08984375" style="96" customWidth="1"/>
    <col min="2057" max="2057" width="21.90625" style="96" customWidth="1"/>
    <col min="2058" max="2058" width="21.08984375" style="96" customWidth="1"/>
    <col min="2059" max="2059" width="9" style="96"/>
    <col min="2060" max="2060" width="21.90625" style="96" customWidth="1"/>
    <col min="2061" max="2061" width="21.08984375" style="96" customWidth="1"/>
    <col min="2062" max="2280" width="9" style="96"/>
    <col min="2281" max="2281" width="5.453125" style="96" customWidth="1"/>
    <col min="2282" max="2282" width="12.90625" style="96" customWidth="1"/>
    <col min="2283" max="2283" width="11.453125" style="96" customWidth="1"/>
    <col min="2284" max="2284" width="14.453125" style="96" customWidth="1"/>
    <col min="2285" max="2285" width="20.08984375" style="96" customWidth="1"/>
    <col min="2286" max="2286" width="7.08984375" style="96" customWidth="1"/>
    <col min="2287" max="2287" width="7.453125" style="96" customWidth="1"/>
    <col min="2288" max="2288" width="6.453125" style="96" customWidth="1"/>
    <col min="2289" max="2289" width="16.90625" style="96" customWidth="1"/>
    <col min="2290" max="2291" width="25.08984375" style="96" customWidth="1"/>
    <col min="2292" max="2294" width="16.08984375" style="96" customWidth="1"/>
    <col min="2295" max="2295" width="15.453125" style="96" customWidth="1"/>
    <col min="2296" max="2299" width="11" style="96" customWidth="1"/>
    <col min="2300" max="2300" width="21.08984375" style="96" customWidth="1"/>
    <col min="2301" max="2301" width="21.453125" style="96" customWidth="1"/>
    <col min="2302" max="2302" width="10.90625" style="96" customWidth="1"/>
    <col min="2303" max="2303" width="7.453125" style="96" customWidth="1"/>
    <col min="2304" max="2304" width="6.453125" style="96" customWidth="1"/>
    <col min="2305" max="2306" width="9" style="96"/>
    <col min="2307" max="2307" width="10" style="96" customWidth="1"/>
    <col min="2308" max="2310" width="11.90625" style="96" customWidth="1"/>
    <col min="2311" max="2311" width="9" style="96"/>
    <col min="2312" max="2312" width="8.08984375" style="96" customWidth="1"/>
    <col min="2313" max="2313" width="21.90625" style="96" customWidth="1"/>
    <col min="2314" max="2314" width="21.08984375" style="96" customWidth="1"/>
    <col min="2315" max="2315" width="9" style="96"/>
    <col min="2316" max="2316" width="21.90625" style="96" customWidth="1"/>
    <col min="2317" max="2317" width="21.08984375" style="96" customWidth="1"/>
    <col min="2318" max="2536" width="9" style="96"/>
    <col min="2537" max="2537" width="5.453125" style="96" customWidth="1"/>
    <col min="2538" max="2538" width="12.90625" style="96" customWidth="1"/>
    <col min="2539" max="2539" width="11.453125" style="96" customWidth="1"/>
    <col min="2540" max="2540" width="14.453125" style="96" customWidth="1"/>
    <col min="2541" max="2541" width="20.08984375" style="96" customWidth="1"/>
    <col min="2542" max="2542" width="7.08984375" style="96" customWidth="1"/>
    <col min="2543" max="2543" width="7.453125" style="96" customWidth="1"/>
    <col min="2544" max="2544" width="6.453125" style="96" customWidth="1"/>
    <col min="2545" max="2545" width="16.90625" style="96" customWidth="1"/>
    <col min="2546" max="2547" width="25.08984375" style="96" customWidth="1"/>
    <col min="2548" max="2550" width="16.08984375" style="96" customWidth="1"/>
    <col min="2551" max="2551" width="15.453125" style="96" customWidth="1"/>
    <col min="2552" max="2555" width="11" style="96" customWidth="1"/>
    <col min="2556" max="2556" width="21.08984375" style="96" customWidth="1"/>
    <col min="2557" max="2557" width="21.453125" style="96" customWidth="1"/>
    <col min="2558" max="2558" width="10.90625" style="96" customWidth="1"/>
    <col min="2559" max="2559" width="7.453125" style="96" customWidth="1"/>
    <col min="2560" max="2560" width="6.453125" style="96" customWidth="1"/>
    <col min="2561" max="2562" width="9" style="96"/>
    <col min="2563" max="2563" width="10" style="96" customWidth="1"/>
    <col min="2564" max="2566" width="11.90625" style="96" customWidth="1"/>
    <col min="2567" max="2567" width="9" style="96"/>
    <col min="2568" max="2568" width="8.08984375" style="96" customWidth="1"/>
    <col min="2569" max="2569" width="21.90625" style="96" customWidth="1"/>
    <col min="2570" max="2570" width="21.08984375" style="96" customWidth="1"/>
    <col min="2571" max="2571" width="9" style="96"/>
    <col min="2572" max="2572" width="21.90625" style="96" customWidth="1"/>
    <col min="2573" max="2573" width="21.08984375" style="96" customWidth="1"/>
    <col min="2574" max="2792" width="9" style="96"/>
    <col min="2793" max="2793" width="5.453125" style="96" customWidth="1"/>
    <col min="2794" max="2794" width="12.90625" style="96" customWidth="1"/>
    <col min="2795" max="2795" width="11.453125" style="96" customWidth="1"/>
    <col min="2796" max="2796" width="14.453125" style="96" customWidth="1"/>
    <col min="2797" max="2797" width="20.08984375" style="96" customWidth="1"/>
    <col min="2798" max="2798" width="7.08984375" style="96" customWidth="1"/>
    <col min="2799" max="2799" width="7.453125" style="96" customWidth="1"/>
    <col min="2800" max="2800" width="6.453125" style="96" customWidth="1"/>
    <col min="2801" max="2801" width="16.90625" style="96" customWidth="1"/>
    <col min="2802" max="2803" width="25.08984375" style="96" customWidth="1"/>
    <col min="2804" max="2806" width="16.08984375" style="96" customWidth="1"/>
    <col min="2807" max="2807" width="15.453125" style="96" customWidth="1"/>
    <col min="2808" max="2811" width="11" style="96" customWidth="1"/>
    <col min="2812" max="2812" width="21.08984375" style="96" customWidth="1"/>
    <col min="2813" max="2813" width="21.453125" style="96" customWidth="1"/>
    <col min="2814" max="2814" width="10.90625" style="96" customWidth="1"/>
    <col min="2815" max="2815" width="7.453125" style="96" customWidth="1"/>
    <col min="2816" max="2816" width="6.453125" style="96" customWidth="1"/>
    <col min="2817" max="2818" width="9" style="96"/>
    <col min="2819" max="2819" width="10" style="96" customWidth="1"/>
    <col min="2820" max="2822" width="11.90625" style="96" customWidth="1"/>
    <col min="2823" max="2823" width="9" style="96"/>
    <col min="2824" max="2824" width="8.08984375" style="96" customWidth="1"/>
    <col min="2825" max="2825" width="21.90625" style="96" customWidth="1"/>
    <col min="2826" max="2826" width="21.08984375" style="96" customWidth="1"/>
    <col min="2827" max="2827" width="9" style="96"/>
    <col min="2828" max="2828" width="21.90625" style="96" customWidth="1"/>
    <col min="2829" max="2829" width="21.08984375" style="96" customWidth="1"/>
    <col min="2830" max="3048" width="9" style="96"/>
    <col min="3049" max="3049" width="5.453125" style="96" customWidth="1"/>
    <col min="3050" max="3050" width="12.90625" style="96" customWidth="1"/>
    <col min="3051" max="3051" width="11.453125" style="96" customWidth="1"/>
    <col min="3052" max="3052" width="14.453125" style="96" customWidth="1"/>
    <col min="3053" max="3053" width="20.08984375" style="96" customWidth="1"/>
    <col min="3054" max="3054" width="7.08984375" style="96" customWidth="1"/>
    <col min="3055" max="3055" width="7.453125" style="96" customWidth="1"/>
    <col min="3056" max="3056" width="6.453125" style="96" customWidth="1"/>
    <col min="3057" max="3057" width="16.90625" style="96" customWidth="1"/>
    <col min="3058" max="3059" width="25.08984375" style="96" customWidth="1"/>
    <col min="3060" max="3062" width="16.08984375" style="96" customWidth="1"/>
    <col min="3063" max="3063" width="15.453125" style="96" customWidth="1"/>
    <col min="3064" max="3067" width="11" style="96" customWidth="1"/>
    <col min="3068" max="3068" width="21.08984375" style="96" customWidth="1"/>
    <col min="3069" max="3069" width="21.453125" style="96" customWidth="1"/>
    <col min="3070" max="3070" width="10.90625" style="96" customWidth="1"/>
    <col min="3071" max="3071" width="7.453125" style="96" customWidth="1"/>
    <col min="3072" max="3072" width="6.453125" style="96" customWidth="1"/>
    <col min="3073" max="3074" width="9" style="96"/>
    <col min="3075" max="3075" width="10" style="96" customWidth="1"/>
    <col min="3076" max="3078" width="11.90625" style="96" customWidth="1"/>
    <col min="3079" max="3079" width="9" style="96"/>
    <col min="3080" max="3080" width="8.08984375" style="96" customWidth="1"/>
    <col min="3081" max="3081" width="21.90625" style="96" customWidth="1"/>
    <col min="3082" max="3082" width="21.08984375" style="96" customWidth="1"/>
    <col min="3083" max="3083" width="9" style="96"/>
    <col min="3084" max="3084" width="21.90625" style="96" customWidth="1"/>
    <col min="3085" max="3085" width="21.08984375" style="96" customWidth="1"/>
    <col min="3086" max="3304" width="9" style="96"/>
    <col min="3305" max="3305" width="5.453125" style="96" customWidth="1"/>
    <col min="3306" max="3306" width="12.90625" style="96" customWidth="1"/>
    <col min="3307" max="3307" width="11.453125" style="96" customWidth="1"/>
    <col min="3308" max="3308" width="14.453125" style="96" customWidth="1"/>
    <col min="3309" max="3309" width="20.08984375" style="96" customWidth="1"/>
    <col min="3310" max="3310" width="7.08984375" style="96" customWidth="1"/>
    <col min="3311" max="3311" width="7.453125" style="96" customWidth="1"/>
    <col min="3312" max="3312" width="6.453125" style="96" customWidth="1"/>
    <col min="3313" max="3313" width="16.90625" style="96" customWidth="1"/>
    <col min="3314" max="3315" width="25.08984375" style="96" customWidth="1"/>
    <col min="3316" max="3318" width="16.08984375" style="96" customWidth="1"/>
    <col min="3319" max="3319" width="15.453125" style="96" customWidth="1"/>
    <col min="3320" max="3323" width="11" style="96" customWidth="1"/>
    <col min="3324" max="3324" width="21.08984375" style="96" customWidth="1"/>
    <col min="3325" max="3325" width="21.453125" style="96" customWidth="1"/>
    <col min="3326" max="3326" width="10.90625" style="96" customWidth="1"/>
    <col min="3327" max="3327" width="7.453125" style="96" customWidth="1"/>
    <col min="3328" max="3328" width="6.453125" style="96" customWidth="1"/>
    <col min="3329" max="3330" width="9" style="96"/>
    <col min="3331" max="3331" width="10" style="96" customWidth="1"/>
    <col min="3332" max="3334" width="11.90625" style="96" customWidth="1"/>
    <col min="3335" max="3335" width="9" style="96"/>
    <col min="3336" max="3336" width="8.08984375" style="96" customWidth="1"/>
    <col min="3337" max="3337" width="21.90625" style="96" customWidth="1"/>
    <col min="3338" max="3338" width="21.08984375" style="96" customWidth="1"/>
    <col min="3339" max="3339" width="9" style="96"/>
    <col min="3340" max="3340" width="21.90625" style="96" customWidth="1"/>
    <col min="3341" max="3341" width="21.08984375" style="96" customWidth="1"/>
    <col min="3342" max="3560" width="9" style="96"/>
    <col min="3561" max="3561" width="5.453125" style="96" customWidth="1"/>
    <col min="3562" max="3562" width="12.90625" style="96" customWidth="1"/>
    <col min="3563" max="3563" width="11.453125" style="96" customWidth="1"/>
    <col min="3564" max="3564" width="14.453125" style="96" customWidth="1"/>
    <col min="3565" max="3565" width="20.08984375" style="96" customWidth="1"/>
    <col min="3566" max="3566" width="7.08984375" style="96" customWidth="1"/>
    <col min="3567" max="3567" width="7.453125" style="96" customWidth="1"/>
    <col min="3568" max="3568" width="6.453125" style="96" customWidth="1"/>
    <col min="3569" max="3569" width="16.90625" style="96" customWidth="1"/>
    <col min="3570" max="3571" width="25.08984375" style="96" customWidth="1"/>
    <col min="3572" max="3574" width="16.08984375" style="96" customWidth="1"/>
    <col min="3575" max="3575" width="15.453125" style="96" customWidth="1"/>
    <col min="3576" max="3579" width="11" style="96" customWidth="1"/>
    <col min="3580" max="3580" width="21.08984375" style="96" customWidth="1"/>
    <col min="3581" max="3581" width="21.453125" style="96" customWidth="1"/>
    <col min="3582" max="3582" width="10.90625" style="96" customWidth="1"/>
    <col min="3583" max="3583" width="7.453125" style="96" customWidth="1"/>
    <col min="3584" max="3584" width="6.453125" style="96" customWidth="1"/>
    <col min="3585" max="3586" width="9" style="96"/>
    <col min="3587" max="3587" width="10" style="96" customWidth="1"/>
    <col min="3588" max="3590" width="11.90625" style="96" customWidth="1"/>
    <col min="3591" max="3591" width="9" style="96"/>
    <col min="3592" max="3592" width="8.08984375" style="96" customWidth="1"/>
    <col min="3593" max="3593" width="21.90625" style="96" customWidth="1"/>
    <col min="3594" max="3594" width="21.08984375" style="96" customWidth="1"/>
    <col min="3595" max="3595" width="9" style="96"/>
    <col min="3596" max="3596" width="21.90625" style="96" customWidth="1"/>
    <col min="3597" max="3597" width="21.08984375" style="96" customWidth="1"/>
    <col min="3598" max="3816" width="9" style="96"/>
    <col min="3817" max="3817" width="5.453125" style="96" customWidth="1"/>
    <col min="3818" max="3818" width="12.90625" style="96" customWidth="1"/>
    <col min="3819" max="3819" width="11.453125" style="96" customWidth="1"/>
    <col min="3820" max="3820" width="14.453125" style="96" customWidth="1"/>
    <col min="3821" max="3821" width="20.08984375" style="96" customWidth="1"/>
    <col min="3822" max="3822" width="7.08984375" style="96" customWidth="1"/>
    <col min="3823" max="3823" width="7.453125" style="96" customWidth="1"/>
    <col min="3824" max="3824" width="6.453125" style="96" customWidth="1"/>
    <col min="3825" max="3825" width="16.90625" style="96" customWidth="1"/>
    <col min="3826" max="3827" width="25.08984375" style="96" customWidth="1"/>
    <col min="3828" max="3830" width="16.08984375" style="96" customWidth="1"/>
    <col min="3831" max="3831" width="15.453125" style="96" customWidth="1"/>
    <col min="3832" max="3835" width="11" style="96" customWidth="1"/>
    <col min="3836" max="3836" width="21.08984375" style="96" customWidth="1"/>
    <col min="3837" max="3837" width="21.453125" style="96" customWidth="1"/>
    <col min="3838" max="3838" width="10.90625" style="96" customWidth="1"/>
    <col min="3839" max="3839" width="7.453125" style="96" customWidth="1"/>
    <col min="3840" max="3840" width="6.453125" style="96" customWidth="1"/>
    <col min="3841" max="3842" width="9" style="96"/>
    <col min="3843" max="3843" width="10" style="96" customWidth="1"/>
    <col min="3844" max="3846" width="11.90625" style="96" customWidth="1"/>
    <col min="3847" max="3847" width="9" style="96"/>
    <col min="3848" max="3848" width="8.08984375" style="96" customWidth="1"/>
    <col min="3849" max="3849" width="21.90625" style="96" customWidth="1"/>
    <col min="3850" max="3850" width="21.08984375" style="96" customWidth="1"/>
    <col min="3851" max="3851" width="9" style="96"/>
    <col min="3852" max="3852" width="21.90625" style="96" customWidth="1"/>
    <col min="3853" max="3853" width="21.08984375" style="96" customWidth="1"/>
    <col min="3854" max="4072" width="9" style="96"/>
    <col min="4073" max="4073" width="5.453125" style="96" customWidth="1"/>
    <col min="4074" max="4074" width="12.90625" style="96" customWidth="1"/>
    <col min="4075" max="4075" width="11.453125" style="96" customWidth="1"/>
    <col min="4076" max="4076" width="14.453125" style="96" customWidth="1"/>
    <col min="4077" max="4077" width="20.08984375" style="96" customWidth="1"/>
    <col min="4078" max="4078" width="7.08984375" style="96" customWidth="1"/>
    <col min="4079" max="4079" width="7.453125" style="96" customWidth="1"/>
    <col min="4080" max="4080" width="6.453125" style="96" customWidth="1"/>
    <col min="4081" max="4081" width="16.90625" style="96" customWidth="1"/>
    <col min="4082" max="4083" width="25.08984375" style="96" customWidth="1"/>
    <col min="4084" max="4086" width="16.08984375" style="96" customWidth="1"/>
    <col min="4087" max="4087" width="15.453125" style="96" customWidth="1"/>
    <col min="4088" max="4091" width="11" style="96" customWidth="1"/>
    <col min="4092" max="4092" width="21.08984375" style="96" customWidth="1"/>
    <col min="4093" max="4093" width="21.453125" style="96" customWidth="1"/>
    <col min="4094" max="4094" width="10.90625" style="96" customWidth="1"/>
    <col min="4095" max="4095" width="7.453125" style="96" customWidth="1"/>
    <col min="4096" max="4096" width="6.453125" style="96" customWidth="1"/>
    <col min="4097" max="4098" width="9" style="96"/>
    <col min="4099" max="4099" width="10" style="96" customWidth="1"/>
    <col min="4100" max="4102" width="11.90625" style="96" customWidth="1"/>
    <col min="4103" max="4103" width="9" style="96"/>
    <col min="4104" max="4104" width="8.08984375" style="96" customWidth="1"/>
    <col min="4105" max="4105" width="21.90625" style="96" customWidth="1"/>
    <col min="4106" max="4106" width="21.08984375" style="96" customWidth="1"/>
    <col min="4107" max="4107" width="9" style="96"/>
    <col min="4108" max="4108" width="21.90625" style="96" customWidth="1"/>
    <col min="4109" max="4109" width="21.08984375" style="96" customWidth="1"/>
    <col min="4110" max="4328" width="9" style="96"/>
    <col min="4329" max="4329" width="5.453125" style="96" customWidth="1"/>
    <col min="4330" max="4330" width="12.90625" style="96" customWidth="1"/>
    <col min="4331" max="4331" width="11.453125" style="96" customWidth="1"/>
    <col min="4332" max="4332" width="14.453125" style="96" customWidth="1"/>
    <col min="4333" max="4333" width="20.08984375" style="96" customWidth="1"/>
    <col min="4334" max="4334" width="7.08984375" style="96" customWidth="1"/>
    <col min="4335" max="4335" width="7.453125" style="96" customWidth="1"/>
    <col min="4336" max="4336" width="6.453125" style="96" customWidth="1"/>
    <col min="4337" max="4337" width="16.90625" style="96" customWidth="1"/>
    <col min="4338" max="4339" width="25.08984375" style="96" customWidth="1"/>
    <col min="4340" max="4342" width="16.08984375" style="96" customWidth="1"/>
    <col min="4343" max="4343" width="15.453125" style="96" customWidth="1"/>
    <col min="4344" max="4347" width="11" style="96" customWidth="1"/>
    <col min="4348" max="4348" width="21.08984375" style="96" customWidth="1"/>
    <col min="4349" max="4349" width="21.453125" style="96" customWidth="1"/>
    <col min="4350" max="4350" width="10.90625" style="96" customWidth="1"/>
    <col min="4351" max="4351" width="7.453125" style="96" customWidth="1"/>
    <col min="4352" max="4352" width="6.453125" style="96" customWidth="1"/>
    <col min="4353" max="4354" width="9" style="96"/>
    <col min="4355" max="4355" width="10" style="96" customWidth="1"/>
    <col min="4356" max="4358" width="11.90625" style="96" customWidth="1"/>
    <col min="4359" max="4359" width="9" style="96"/>
    <col min="4360" max="4360" width="8.08984375" style="96" customWidth="1"/>
    <col min="4361" max="4361" width="21.90625" style="96" customWidth="1"/>
    <col min="4362" max="4362" width="21.08984375" style="96" customWidth="1"/>
    <col min="4363" max="4363" width="9" style="96"/>
    <col min="4364" max="4364" width="21.90625" style="96" customWidth="1"/>
    <col min="4365" max="4365" width="21.08984375" style="96" customWidth="1"/>
    <col min="4366" max="4584" width="9" style="96"/>
    <col min="4585" max="4585" width="5.453125" style="96" customWidth="1"/>
    <col min="4586" max="4586" width="12.90625" style="96" customWidth="1"/>
    <col min="4587" max="4587" width="11.453125" style="96" customWidth="1"/>
    <col min="4588" max="4588" width="14.453125" style="96" customWidth="1"/>
    <col min="4589" max="4589" width="20.08984375" style="96" customWidth="1"/>
    <col min="4590" max="4590" width="7.08984375" style="96" customWidth="1"/>
    <col min="4591" max="4591" width="7.453125" style="96" customWidth="1"/>
    <col min="4592" max="4592" width="6.453125" style="96" customWidth="1"/>
    <col min="4593" max="4593" width="16.90625" style="96" customWidth="1"/>
    <col min="4594" max="4595" width="25.08984375" style="96" customWidth="1"/>
    <col min="4596" max="4598" width="16.08984375" style="96" customWidth="1"/>
    <col min="4599" max="4599" width="15.453125" style="96" customWidth="1"/>
    <col min="4600" max="4603" width="11" style="96" customWidth="1"/>
    <col min="4604" max="4604" width="21.08984375" style="96" customWidth="1"/>
    <col min="4605" max="4605" width="21.453125" style="96" customWidth="1"/>
    <col min="4606" max="4606" width="10.90625" style="96" customWidth="1"/>
    <col min="4607" max="4607" width="7.453125" style="96" customWidth="1"/>
    <col min="4608" max="4608" width="6.453125" style="96" customWidth="1"/>
    <col min="4609" max="4610" width="9" style="96"/>
    <col min="4611" max="4611" width="10" style="96" customWidth="1"/>
    <col min="4612" max="4614" width="11.90625" style="96" customWidth="1"/>
    <col min="4615" max="4615" width="9" style="96"/>
    <col min="4616" max="4616" width="8.08984375" style="96" customWidth="1"/>
    <col min="4617" max="4617" width="21.90625" style="96" customWidth="1"/>
    <col min="4618" max="4618" width="21.08984375" style="96" customWidth="1"/>
    <col min="4619" max="4619" width="9" style="96"/>
    <col min="4620" max="4620" width="21.90625" style="96" customWidth="1"/>
    <col min="4621" max="4621" width="21.08984375" style="96" customWidth="1"/>
    <col min="4622" max="4840" width="9" style="96"/>
    <col min="4841" max="4841" width="5.453125" style="96" customWidth="1"/>
    <col min="4842" max="4842" width="12.90625" style="96" customWidth="1"/>
    <col min="4843" max="4843" width="11.453125" style="96" customWidth="1"/>
    <col min="4844" max="4844" width="14.453125" style="96" customWidth="1"/>
    <col min="4845" max="4845" width="20.08984375" style="96" customWidth="1"/>
    <col min="4846" max="4846" width="7.08984375" style="96" customWidth="1"/>
    <col min="4847" max="4847" width="7.453125" style="96" customWidth="1"/>
    <col min="4848" max="4848" width="6.453125" style="96" customWidth="1"/>
    <col min="4849" max="4849" width="16.90625" style="96" customWidth="1"/>
    <col min="4850" max="4851" width="25.08984375" style="96" customWidth="1"/>
    <col min="4852" max="4854" width="16.08984375" style="96" customWidth="1"/>
    <col min="4855" max="4855" width="15.453125" style="96" customWidth="1"/>
    <col min="4856" max="4859" width="11" style="96" customWidth="1"/>
    <col min="4860" max="4860" width="21.08984375" style="96" customWidth="1"/>
    <col min="4861" max="4861" width="21.453125" style="96" customWidth="1"/>
    <col min="4862" max="4862" width="10.90625" style="96" customWidth="1"/>
    <col min="4863" max="4863" width="7.453125" style="96" customWidth="1"/>
    <col min="4864" max="4864" width="6.453125" style="96" customWidth="1"/>
    <col min="4865" max="4866" width="9" style="96"/>
    <col min="4867" max="4867" width="10" style="96" customWidth="1"/>
    <col min="4868" max="4870" width="11.90625" style="96" customWidth="1"/>
    <col min="4871" max="4871" width="9" style="96"/>
    <col min="4872" max="4872" width="8.08984375" style="96" customWidth="1"/>
    <col min="4873" max="4873" width="21.90625" style="96" customWidth="1"/>
    <col min="4874" max="4874" width="21.08984375" style="96" customWidth="1"/>
    <col min="4875" max="4875" width="9" style="96"/>
    <col min="4876" max="4876" width="21.90625" style="96" customWidth="1"/>
    <col min="4877" max="4877" width="21.08984375" style="96" customWidth="1"/>
    <col min="4878" max="5096" width="9" style="96"/>
    <col min="5097" max="5097" width="5.453125" style="96" customWidth="1"/>
    <col min="5098" max="5098" width="12.90625" style="96" customWidth="1"/>
    <col min="5099" max="5099" width="11.453125" style="96" customWidth="1"/>
    <col min="5100" max="5100" width="14.453125" style="96" customWidth="1"/>
    <col min="5101" max="5101" width="20.08984375" style="96" customWidth="1"/>
    <col min="5102" max="5102" width="7.08984375" style="96" customWidth="1"/>
    <col min="5103" max="5103" width="7.453125" style="96" customWidth="1"/>
    <col min="5104" max="5104" width="6.453125" style="96" customWidth="1"/>
    <col min="5105" max="5105" width="16.90625" style="96" customWidth="1"/>
    <col min="5106" max="5107" width="25.08984375" style="96" customWidth="1"/>
    <col min="5108" max="5110" width="16.08984375" style="96" customWidth="1"/>
    <col min="5111" max="5111" width="15.453125" style="96" customWidth="1"/>
    <col min="5112" max="5115" width="11" style="96" customWidth="1"/>
    <col min="5116" max="5116" width="21.08984375" style="96" customWidth="1"/>
    <col min="5117" max="5117" width="21.453125" style="96" customWidth="1"/>
    <col min="5118" max="5118" width="10.90625" style="96" customWidth="1"/>
    <col min="5119" max="5119" width="7.453125" style="96" customWidth="1"/>
    <col min="5120" max="5120" width="6.453125" style="96" customWidth="1"/>
    <col min="5121" max="5122" width="9" style="96"/>
    <col min="5123" max="5123" width="10" style="96" customWidth="1"/>
    <col min="5124" max="5126" width="11.90625" style="96" customWidth="1"/>
    <col min="5127" max="5127" width="9" style="96"/>
    <col min="5128" max="5128" width="8.08984375" style="96" customWidth="1"/>
    <col min="5129" max="5129" width="21.90625" style="96" customWidth="1"/>
    <col min="5130" max="5130" width="21.08984375" style="96" customWidth="1"/>
    <col min="5131" max="5131" width="9" style="96"/>
    <col min="5132" max="5132" width="21.90625" style="96" customWidth="1"/>
    <col min="5133" max="5133" width="21.08984375" style="96" customWidth="1"/>
    <col min="5134" max="5352" width="9" style="96"/>
    <col min="5353" max="5353" width="5.453125" style="96" customWidth="1"/>
    <col min="5354" max="5354" width="12.90625" style="96" customWidth="1"/>
    <col min="5355" max="5355" width="11.453125" style="96" customWidth="1"/>
    <col min="5356" max="5356" width="14.453125" style="96" customWidth="1"/>
    <col min="5357" max="5357" width="20.08984375" style="96" customWidth="1"/>
    <col min="5358" max="5358" width="7.08984375" style="96" customWidth="1"/>
    <col min="5359" max="5359" width="7.453125" style="96" customWidth="1"/>
    <col min="5360" max="5360" width="6.453125" style="96" customWidth="1"/>
    <col min="5361" max="5361" width="16.90625" style="96" customWidth="1"/>
    <col min="5362" max="5363" width="25.08984375" style="96" customWidth="1"/>
    <col min="5364" max="5366" width="16.08984375" style="96" customWidth="1"/>
    <col min="5367" max="5367" width="15.453125" style="96" customWidth="1"/>
    <col min="5368" max="5371" width="11" style="96" customWidth="1"/>
    <col min="5372" max="5372" width="21.08984375" style="96" customWidth="1"/>
    <col min="5373" max="5373" width="21.453125" style="96" customWidth="1"/>
    <col min="5374" max="5374" width="10.90625" style="96" customWidth="1"/>
    <col min="5375" max="5375" width="7.453125" style="96" customWidth="1"/>
    <col min="5376" max="5376" width="6.453125" style="96" customWidth="1"/>
    <col min="5377" max="5378" width="9" style="96"/>
    <col min="5379" max="5379" width="10" style="96" customWidth="1"/>
    <col min="5380" max="5382" width="11.90625" style="96" customWidth="1"/>
    <col min="5383" max="5383" width="9" style="96"/>
    <col min="5384" max="5384" width="8.08984375" style="96" customWidth="1"/>
    <col min="5385" max="5385" width="21.90625" style="96" customWidth="1"/>
    <col min="5386" max="5386" width="21.08984375" style="96" customWidth="1"/>
    <col min="5387" max="5387" width="9" style="96"/>
    <col min="5388" max="5388" width="21.90625" style="96" customWidth="1"/>
    <col min="5389" max="5389" width="21.08984375" style="96" customWidth="1"/>
    <col min="5390" max="5608" width="9" style="96"/>
    <col min="5609" max="5609" width="5.453125" style="96" customWidth="1"/>
    <col min="5610" max="5610" width="12.90625" style="96" customWidth="1"/>
    <col min="5611" max="5611" width="11.453125" style="96" customWidth="1"/>
    <col min="5612" max="5612" width="14.453125" style="96" customWidth="1"/>
    <col min="5613" max="5613" width="20.08984375" style="96" customWidth="1"/>
    <col min="5614" max="5614" width="7.08984375" style="96" customWidth="1"/>
    <col min="5615" max="5615" width="7.453125" style="96" customWidth="1"/>
    <col min="5616" max="5616" width="6.453125" style="96" customWidth="1"/>
    <col min="5617" max="5617" width="16.90625" style="96" customWidth="1"/>
    <col min="5618" max="5619" width="25.08984375" style="96" customWidth="1"/>
    <col min="5620" max="5622" width="16.08984375" style="96" customWidth="1"/>
    <col min="5623" max="5623" width="15.453125" style="96" customWidth="1"/>
    <col min="5624" max="5627" width="11" style="96" customWidth="1"/>
    <col min="5628" max="5628" width="21.08984375" style="96" customWidth="1"/>
    <col min="5629" max="5629" width="21.453125" style="96" customWidth="1"/>
    <col min="5630" max="5630" width="10.90625" style="96" customWidth="1"/>
    <col min="5631" max="5631" width="7.453125" style="96" customWidth="1"/>
    <col min="5632" max="5632" width="6.453125" style="96" customWidth="1"/>
    <col min="5633" max="5634" width="9" style="96"/>
    <col min="5635" max="5635" width="10" style="96" customWidth="1"/>
    <col min="5636" max="5638" width="11.90625" style="96" customWidth="1"/>
    <col min="5639" max="5639" width="9" style="96"/>
    <col min="5640" max="5640" width="8.08984375" style="96" customWidth="1"/>
    <col min="5641" max="5641" width="21.90625" style="96" customWidth="1"/>
    <col min="5642" max="5642" width="21.08984375" style="96" customWidth="1"/>
    <col min="5643" max="5643" width="9" style="96"/>
    <col min="5644" max="5644" width="21.90625" style="96" customWidth="1"/>
    <col min="5645" max="5645" width="21.08984375" style="96" customWidth="1"/>
    <col min="5646" max="5864" width="9" style="96"/>
    <col min="5865" max="5865" width="5.453125" style="96" customWidth="1"/>
    <col min="5866" max="5866" width="12.90625" style="96" customWidth="1"/>
    <col min="5867" max="5867" width="11.453125" style="96" customWidth="1"/>
    <col min="5868" max="5868" width="14.453125" style="96" customWidth="1"/>
    <col min="5869" max="5869" width="20.08984375" style="96" customWidth="1"/>
    <col min="5870" max="5870" width="7.08984375" style="96" customWidth="1"/>
    <col min="5871" max="5871" width="7.453125" style="96" customWidth="1"/>
    <col min="5872" max="5872" width="6.453125" style="96" customWidth="1"/>
    <col min="5873" max="5873" width="16.90625" style="96" customWidth="1"/>
    <col min="5874" max="5875" width="25.08984375" style="96" customWidth="1"/>
    <col min="5876" max="5878" width="16.08984375" style="96" customWidth="1"/>
    <col min="5879" max="5879" width="15.453125" style="96" customWidth="1"/>
    <col min="5880" max="5883" width="11" style="96" customWidth="1"/>
    <col min="5884" max="5884" width="21.08984375" style="96" customWidth="1"/>
    <col min="5885" max="5885" width="21.453125" style="96" customWidth="1"/>
    <col min="5886" max="5886" width="10.90625" style="96" customWidth="1"/>
    <col min="5887" max="5887" width="7.453125" style="96" customWidth="1"/>
    <col min="5888" max="5888" width="6.453125" style="96" customWidth="1"/>
    <col min="5889" max="5890" width="9" style="96"/>
    <col min="5891" max="5891" width="10" style="96" customWidth="1"/>
    <col min="5892" max="5894" width="11.90625" style="96" customWidth="1"/>
    <col min="5895" max="5895" width="9" style="96"/>
    <col min="5896" max="5896" width="8.08984375" style="96" customWidth="1"/>
    <col min="5897" max="5897" width="21.90625" style="96" customWidth="1"/>
    <col min="5898" max="5898" width="21.08984375" style="96" customWidth="1"/>
    <col min="5899" max="5899" width="9" style="96"/>
    <col min="5900" max="5900" width="21.90625" style="96" customWidth="1"/>
    <col min="5901" max="5901" width="21.08984375" style="96" customWidth="1"/>
    <col min="5902" max="6120" width="9" style="96"/>
    <col min="6121" max="6121" width="5.453125" style="96" customWidth="1"/>
    <col min="6122" max="6122" width="12.90625" style="96" customWidth="1"/>
    <col min="6123" max="6123" width="11.453125" style="96" customWidth="1"/>
    <col min="6124" max="6124" width="14.453125" style="96" customWidth="1"/>
    <col min="6125" max="6125" width="20.08984375" style="96" customWidth="1"/>
    <col min="6126" max="6126" width="7.08984375" style="96" customWidth="1"/>
    <col min="6127" max="6127" width="7.453125" style="96" customWidth="1"/>
    <col min="6128" max="6128" width="6.453125" style="96" customWidth="1"/>
    <col min="6129" max="6129" width="16.90625" style="96" customWidth="1"/>
    <col min="6130" max="6131" width="25.08984375" style="96" customWidth="1"/>
    <col min="6132" max="6134" width="16.08984375" style="96" customWidth="1"/>
    <col min="6135" max="6135" width="15.453125" style="96" customWidth="1"/>
    <col min="6136" max="6139" width="11" style="96" customWidth="1"/>
    <col min="6140" max="6140" width="21.08984375" style="96" customWidth="1"/>
    <col min="6141" max="6141" width="21.453125" style="96" customWidth="1"/>
    <col min="6142" max="6142" width="10.90625" style="96" customWidth="1"/>
    <col min="6143" max="6143" width="7.453125" style="96" customWidth="1"/>
    <col min="6144" max="6144" width="6.453125" style="96" customWidth="1"/>
    <col min="6145" max="6146" width="9" style="96"/>
    <col min="6147" max="6147" width="10" style="96" customWidth="1"/>
    <col min="6148" max="6150" width="11.90625" style="96" customWidth="1"/>
    <col min="6151" max="6151" width="9" style="96"/>
    <col min="6152" max="6152" width="8.08984375" style="96" customWidth="1"/>
    <col min="6153" max="6153" width="21.90625" style="96" customWidth="1"/>
    <col min="6154" max="6154" width="21.08984375" style="96" customWidth="1"/>
    <col min="6155" max="6155" width="9" style="96"/>
    <col min="6156" max="6156" width="21.90625" style="96" customWidth="1"/>
    <col min="6157" max="6157" width="21.08984375" style="96" customWidth="1"/>
    <col min="6158" max="6376" width="9" style="96"/>
    <col min="6377" max="6377" width="5.453125" style="96" customWidth="1"/>
    <col min="6378" max="6378" width="12.90625" style="96" customWidth="1"/>
    <col min="6379" max="6379" width="11.453125" style="96" customWidth="1"/>
    <col min="6380" max="6380" width="14.453125" style="96" customWidth="1"/>
    <col min="6381" max="6381" width="20.08984375" style="96" customWidth="1"/>
    <col min="6382" max="6382" width="7.08984375" style="96" customWidth="1"/>
    <col min="6383" max="6383" width="7.453125" style="96" customWidth="1"/>
    <col min="6384" max="6384" width="6.453125" style="96" customWidth="1"/>
    <col min="6385" max="6385" width="16.90625" style="96" customWidth="1"/>
    <col min="6386" max="6387" width="25.08984375" style="96" customWidth="1"/>
    <col min="6388" max="6390" width="16.08984375" style="96" customWidth="1"/>
    <col min="6391" max="6391" width="15.453125" style="96" customWidth="1"/>
    <col min="6392" max="6395" width="11" style="96" customWidth="1"/>
    <col min="6396" max="6396" width="21.08984375" style="96" customWidth="1"/>
    <col min="6397" max="6397" width="21.453125" style="96" customWidth="1"/>
    <col min="6398" max="6398" width="10.90625" style="96" customWidth="1"/>
    <col min="6399" max="6399" width="7.453125" style="96" customWidth="1"/>
    <col min="6400" max="6400" width="6.453125" style="96" customWidth="1"/>
    <col min="6401" max="6402" width="9" style="96"/>
    <col min="6403" max="6403" width="10" style="96" customWidth="1"/>
    <col min="6404" max="6406" width="11.90625" style="96" customWidth="1"/>
    <col min="6407" max="6407" width="9" style="96"/>
    <col min="6408" max="6408" width="8.08984375" style="96" customWidth="1"/>
    <col min="6409" max="6409" width="21.90625" style="96" customWidth="1"/>
    <col min="6410" max="6410" width="21.08984375" style="96" customWidth="1"/>
    <col min="6411" max="6411" width="9" style="96"/>
    <col min="6412" max="6412" width="21.90625" style="96" customWidth="1"/>
    <col min="6413" max="6413" width="21.08984375" style="96" customWidth="1"/>
    <col min="6414" max="6632" width="9" style="96"/>
    <col min="6633" max="6633" width="5.453125" style="96" customWidth="1"/>
    <col min="6634" max="6634" width="12.90625" style="96" customWidth="1"/>
    <col min="6635" max="6635" width="11.453125" style="96" customWidth="1"/>
    <col min="6636" max="6636" width="14.453125" style="96" customWidth="1"/>
    <col min="6637" max="6637" width="20.08984375" style="96" customWidth="1"/>
    <col min="6638" max="6638" width="7.08984375" style="96" customWidth="1"/>
    <col min="6639" max="6639" width="7.453125" style="96" customWidth="1"/>
    <col min="6640" max="6640" width="6.453125" style="96" customWidth="1"/>
    <col min="6641" max="6641" width="16.90625" style="96" customWidth="1"/>
    <col min="6642" max="6643" width="25.08984375" style="96" customWidth="1"/>
    <col min="6644" max="6646" width="16.08984375" style="96" customWidth="1"/>
    <col min="6647" max="6647" width="15.453125" style="96" customWidth="1"/>
    <col min="6648" max="6651" width="11" style="96" customWidth="1"/>
    <col min="6652" max="6652" width="21.08984375" style="96" customWidth="1"/>
    <col min="6653" max="6653" width="21.453125" style="96" customWidth="1"/>
    <col min="6654" max="6654" width="10.90625" style="96" customWidth="1"/>
    <col min="6655" max="6655" width="7.453125" style="96" customWidth="1"/>
    <col min="6656" max="6656" width="6.453125" style="96" customWidth="1"/>
    <col min="6657" max="6658" width="9" style="96"/>
    <col min="6659" max="6659" width="10" style="96" customWidth="1"/>
    <col min="6660" max="6662" width="11.90625" style="96" customWidth="1"/>
    <col min="6663" max="6663" width="9" style="96"/>
    <col min="6664" max="6664" width="8.08984375" style="96" customWidth="1"/>
    <col min="6665" max="6665" width="21.90625" style="96" customWidth="1"/>
    <col min="6666" max="6666" width="21.08984375" style="96" customWidth="1"/>
    <col min="6667" max="6667" width="9" style="96"/>
    <col min="6668" max="6668" width="21.90625" style="96" customWidth="1"/>
    <col min="6669" max="6669" width="21.08984375" style="96" customWidth="1"/>
    <col min="6670" max="6888" width="9" style="96"/>
    <col min="6889" max="6889" width="5.453125" style="96" customWidth="1"/>
    <col min="6890" max="6890" width="12.90625" style="96" customWidth="1"/>
    <col min="6891" max="6891" width="11.453125" style="96" customWidth="1"/>
    <col min="6892" max="6892" width="14.453125" style="96" customWidth="1"/>
    <col min="6893" max="6893" width="20.08984375" style="96" customWidth="1"/>
    <col min="6894" max="6894" width="7.08984375" style="96" customWidth="1"/>
    <col min="6895" max="6895" width="7.453125" style="96" customWidth="1"/>
    <col min="6896" max="6896" width="6.453125" style="96" customWidth="1"/>
    <col min="6897" max="6897" width="16.90625" style="96" customWidth="1"/>
    <col min="6898" max="6899" width="25.08984375" style="96" customWidth="1"/>
    <col min="6900" max="6902" width="16.08984375" style="96" customWidth="1"/>
    <col min="6903" max="6903" width="15.453125" style="96" customWidth="1"/>
    <col min="6904" max="6907" width="11" style="96" customWidth="1"/>
    <col min="6908" max="6908" width="21.08984375" style="96" customWidth="1"/>
    <col min="6909" max="6909" width="21.453125" style="96" customWidth="1"/>
    <col min="6910" max="6910" width="10.90625" style="96" customWidth="1"/>
    <col min="6911" max="6911" width="7.453125" style="96" customWidth="1"/>
    <col min="6912" max="6912" width="6.453125" style="96" customWidth="1"/>
    <col min="6913" max="6914" width="9" style="96"/>
    <col min="6915" max="6915" width="10" style="96" customWidth="1"/>
    <col min="6916" max="6918" width="11.90625" style="96" customWidth="1"/>
    <col min="6919" max="6919" width="9" style="96"/>
    <col min="6920" max="6920" width="8.08984375" style="96" customWidth="1"/>
    <col min="6921" max="6921" width="21.90625" style="96" customWidth="1"/>
    <col min="6922" max="6922" width="21.08984375" style="96" customWidth="1"/>
    <col min="6923" max="6923" width="9" style="96"/>
    <col min="6924" max="6924" width="21.90625" style="96" customWidth="1"/>
    <col min="6925" max="6925" width="21.08984375" style="96" customWidth="1"/>
    <col min="6926" max="7144" width="9" style="96"/>
    <col min="7145" max="7145" width="5.453125" style="96" customWidth="1"/>
    <col min="7146" max="7146" width="12.90625" style="96" customWidth="1"/>
    <col min="7147" max="7147" width="11.453125" style="96" customWidth="1"/>
    <col min="7148" max="7148" width="14.453125" style="96" customWidth="1"/>
    <col min="7149" max="7149" width="20.08984375" style="96" customWidth="1"/>
    <col min="7150" max="7150" width="7.08984375" style="96" customWidth="1"/>
    <col min="7151" max="7151" width="7.453125" style="96" customWidth="1"/>
    <col min="7152" max="7152" width="6.453125" style="96" customWidth="1"/>
    <col min="7153" max="7153" width="16.90625" style="96" customWidth="1"/>
    <col min="7154" max="7155" width="25.08984375" style="96" customWidth="1"/>
    <col min="7156" max="7158" width="16.08984375" style="96" customWidth="1"/>
    <col min="7159" max="7159" width="15.453125" style="96" customWidth="1"/>
    <col min="7160" max="7163" width="11" style="96" customWidth="1"/>
    <col min="7164" max="7164" width="21.08984375" style="96" customWidth="1"/>
    <col min="7165" max="7165" width="21.453125" style="96" customWidth="1"/>
    <col min="7166" max="7166" width="10.90625" style="96" customWidth="1"/>
    <col min="7167" max="7167" width="7.453125" style="96" customWidth="1"/>
    <col min="7168" max="7168" width="6.453125" style="96" customWidth="1"/>
    <col min="7169" max="7170" width="9" style="96"/>
    <col min="7171" max="7171" width="10" style="96" customWidth="1"/>
    <col min="7172" max="7174" width="11.90625" style="96" customWidth="1"/>
    <col min="7175" max="7175" width="9" style="96"/>
    <col min="7176" max="7176" width="8.08984375" style="96" customWidth="1"/>
    <col min="7177" max="7177" width="21.90625" style="96" customWidth="1"/>
    <col min="7178" max="7178" width="21.08984375" style="96" customWidth="1"/>
    <col min="7179" max="7179" width="9" style="96"/>
    <col min="7180" max="7180" width="21.90625" style="96" customWidth="1"/>
    <col min="7181" max="7181" width="21.08984375" style="96" customWidth="1"/>
    <col min="7182" max="7400" width="9" style="96"/>
    <col min="7401" max="7401" width="5.453125" style="96" customWidth="1"/>
    <col min="7402" max="7402" width="12.90625" style="96" customWidth="1"/>
    <col min="7403" max="7403" width="11.453125" style="96" customWidth="1"/>
    <col min="7404" max="7404" width="14.453125" style="96" customWidth="1"/>
    <col min="7405" max="7405" width="20.08984375" style="96" customWidth="1"/>
    <col min="7406" max="7406" width="7.08984375" style="96" customWidth="1"/>
    <col min="7407" max="7407" width="7.453125" style="96" customWidth="1"/>
    <col min="7408" max="7408" width="6.453125" style="96" customWidth="1"/>
    <col min="7409" max="7409" width="16.90625" style="96" customWidth="1"/>
    <col min="7410" max="7411" width="25.08984375" style="96" customWidth="1"/>
    <col min="7412" max="7414" width="16.08984375" style="96" customWidth="1"/>
    <col min="7415" max="7415" width="15.453125" style="96" customWidth="1"/>
    <col min="7416" max="7419" width="11" style="96" customWidth="1"/>
    <col min="7420" max="7420" width="21.08984375" style="96" customWidth="1"/>
    <col min="7421" max="7421" width="21.453125" style="96" customWidth="1"/>
    <col min="7422" max="7422" width="10.90625" style="96" customWidth="1"/>
    <col min="7423" max="7423" width="7.453125" style="96" customWidth="1"/>
    <col min="7424" max="7424" width="6.453125" style="96" customWidth="1"/>
    <col min="7425" max="7426" width="9" style="96"/>
    <col min="7427" max="7427" width="10" style="96" customWidth="1"/>
    <col min="7428" max="7430" width="11.90625" style="96" customWidth="1"/>
    <col min="7431" max="7431" width="9" style="96"/>
    <col min="7432" max="7432" width="8.08984375" style="96" customWidth="1"/>
    <col min="7433" max="7433" width="21.90625" style="96" customWidth="1"/>
    <col min="7434" max="7434" width="21.08984375" style="96" customWidth="1"/>
    <col min="7435" max="7435" width="9" style="96"/>
    <col min="7436" max="7436" width="21.90625" style="96" customWidth="1"/>
    <col min="7437" max="7437" width="21.08984375" style="96" customWidth="1"/>
    <col min="7438" max="7656" width="9" style="96"/>
    <col min="7657" max="7657" width="5.453125" style="96" customWidth="1"/>
    <col min="7658" max="7658" width="12.90625" style="96" customWidth="1"/>
    <col min="7659" max="7659" width="11.453125" style="96" customWidth="1"/>
    <col min="7660" max="7660" width="14.453125" style="96" customWidth="1"/>
    <col min="7661" max="7661" width="20.08984375" style="96" customWidth="1"/>
    <col min="7662" max="7662" width="7.08984375" style="96" customWidth="1"/>
    <col min="7663" max="7663" width="7.453125" style="96" customWidth="1"/>
    <col min="7664" max="7664" width="6.453125" style="96" customWidth="1"/>
    <col min="7665" max="7665" width="16.90625" style="96" customWidth="1"/>
    <col min="7666" max="7667" width="25.08984375" style="96" customWidth="1"/>
    <col min="7668" max="7670" width="16.08984375" style="96" customWidth="1"/>
    <col min="7671" max="7671" width="15.453125" style="96" customWidth="1"/>
    <col min="7672" max="7675" width="11" style="96" customWidth="1"/>
    <col min="7676" max="7676" width="21.08984375" style="96" customWidth="1"/>
    <col min="7677" max="7677" width="21.453125" style="96" customWidth="1"/>
    <col min="7678" max="7678" width="10.90625" style="96" customWidth="1"/>
    <col min="7679" max="7679" width="7.453125" style="96" customWidth="1"/>
    <col min="7680" max="7680" width="6.453125" style="96" customWidth="1"/>
    <col min="7681" max="7682" width="9" style="96"/>
    <col min="7683" max="7683" width="10" style="96" customWidth="1"/>
    <col min="7684" max="7686" width="11.90625" style="96" customWidth="1"/>
    <col min="7687" max="7687" width="9" style="96"/>
    <col min="7688" max="7688" width="8.08984375" style="96" customWidth="1"/>
    <col min="7689" max="7689" width="21.90625" style="96" customWidth="1"/>
    <col min="7690" max="7690" width="21.08984375" style="96" customWidth="1"/>
    <col min="7691" max="7691" width="9" style="96"/>
    <col min="7692" max="7692" width="21.90625" style="96" customWidth="1"/>
    <col min="7693" max="7693" width="21.08984375" style="96" customWidth="1"/>
    <col min="7694" max="7912" width="9" style="96"/>
    <col min="7913" max="7913" width="5.453125" style="96" customWidth="1"/>
    <col min="7914" max="7914" width="12.90625" style="96" customWidth="1"/>
    <col min="7915" max="7915" width="11.453125" style="96" customWidth="1"/>
    <col min="7916" max="7916" width="14.453125" style="96" customWidth="1"/>
    <col min="7917" max="7917" width="20.08984375" style="96" customWidth="1"/>
    <col min="7918" max="7918" width="7.08984375" style="96" customWidth="1"/>
    <col min="7919" max="7919" width="7.453125" style="96" customWidth="1"/>
    <col min="7920" max="7920" width="6.453125" style="96" customWidth="1"/>
    <col min="7921" max="7921" width="16.90625" style="96" customWidth="1"/>
    <col min="7922" max="7923" width="25.08984375" style="96" customWidth="1"/>
    <col min="7924" max="7926" width="16.08984375" style="96" customWidth="1"/>
    <col min="7927" max="7927" width="15.453125" style="96" customWidth="1"/>
    <col min="7928" max="7931" width="11" style="96" customWidth="1"/>
    <col min="7932" max="7932" width="21.08984375" style="96" customWidth="1"/>
    <col min="7933" max="7933" width="21.453125" style="96" customWidth="1"/>
    <col min="7934" max="7934" width="10.90625" style="96" customWidth="1"/>
    <col min="7935" max="7935" width="7.453125" style="96" customWidth="1"/>
    <col min="7936" max="7936" width="6.453125" style="96" customWidth="1"/>
    <col min="7937" max="7938" width="9" style="96"/>
    <col min="7939" max="7939" width="10" style="96" customWidth="1"/>
    <col min="7940" max="7942" width="11.90625" style="96" customWidth="1"/>
    <col min="7943" max="7943" width="9" style="96"/>
    <col min="7944" max="7944" width="8.08984375" style="96" customWidth="1"/>
    <col min="7945" max="7945" width="21.90625" style="96" customWidth="1"/>
    <col min="7946" max="7946" width="21.08984375" style="96" customWidth="1"/>
    <col min="7947" max="7947" width="9" style="96"/>
    <col min="7948" max="7948" width="21.90625" style="96" customWidth="1"/>
    <col min="7949" max="7949" width="21.08984375" style="96" customWidth="1"/>
    <col min="7950" max="8168" width="9" style="96"/>
    <col min="8169" max="8169" width="5.453125" style="96" customWidth="1"/>
    <col min="8170" max="8170" width="12.90625" style="96" customWidth="1"/>
    <col min="8171" max="8171" width="11.453125" style="96" customWidth="1"/>
    <col min="8172" max="8172" width="14.453125" style="96" customWidth="1"/>
    <col min="8173" max="8173" width="20.08984375" style="96" customWidth="1"/>
    <col min="8174" max="8174" width="7.08984375" style="96" customWidth="1"/>
    <col min="8175" max="8175" width="7.453125" style="96" customWidth="1"/>
    <col min="8176" max="8176" width="6.453125" style="96" customWidth="1"/>
    <col min="8177" max="8177" width="16.90625" style="96" customWidth="1"/>
    <col min="8178" max="8179" width="25.08984375" style="96" customWidth="1"/>
    <col min="8180" max="8182" width="16.08984375" style="96" customWidth="1"/>
    <col min="8183" max="8183" width="15.453125" style="96" customWidth="1"/>
    <col min="8184" max="8187" width="11" style="96" customWidth="1"/>
    <col min="8188" max="8188" width="21.08984375" style="96" customWidth="1"/>
    <col min="8189" max="8189" width="21.453125" style="96" customWidth="1"/>
    <col min="8190" max="8190" width="10.90625" style="96" customWidth="1"/>
    <col min="8191" max="8191" width="7.453125" style="96" customWidth="1"/>
    <col min="8192" max="8192" width="6.453125" style="96" customWidth="1"/>
    <col min="8193" max="8194" width="9" style="96"/>
    <col min="8195" max="8195" width="10" style="96" customWidth="1"/>
    <col min="8196" max="8198" width="11.90625" style="96" customWidth="1"/>
    <col min="8199" max="8199" width="9" style="96"/>
    <col min="8200" max="8200" width="8.08984375" style="96" customWidth="1"/>
    <col min="8201" max="8201" width="21.90625" style="96" customWidth="1"/>
    <col min="8202" max="8202" width="21.08984375" style="96" customWidth="1"/>
    <col min="8203" max="8203" width="9" style="96"/>
    <col min="8204" max="8204" width="21.90625" style="96" customWidth="1"/>
    <col min="8205" max="8205" width="21.08984375" style="96" customWidth="1"/>
    <col min="8206" max="8424" width="9" style="96"/>
    <col min="8425" max="8425" width="5.453125" style="96" customWidth="1"/>
    <col min="8426" max="8426" width="12.90625" style="96" customWidth="1"/>
    <col min="8427" max="8427" width="11.453125" style="96" customWidth="1"/>
    <col min="8428" max="8428" width="14.453125" style="96" customWidth="1"/>
    <col min="8429" max="8429" width="20.08984375" style="96" customWidth="1"/>
    <col min="8430" max="8430" width="7.08984375" style="96" customWidth="1"/>
    <col min="8431" max="8431" width="7.453125" style="96" customWidth="1"/>
    <col min="8432" max="8432" width="6.453125" style="96" customWidth="1"/>
    <col min="8433" max="8433" width="16.90625" style="96" customWidth="1"/>
    <col min="8434" max="8435" width="25.08984375" style="96" customWidth="1"/>
    <col min="8436" max="8438" width="16.08984375" style="96" customWidth="1"/>
    <col min="8439" max="8439" width="15.453125" style="96" customWidth="1"/>
    <col min="8440" max="8443" width="11" style="96" customWidth="1"/>
    <col min="8444" max="8444" width="21.08984375" style="96" customWidth="1"/>
    <col min="8445" max="8445" width="21.453125" style="96" customWidth="1"/>
    <col min="8446" max="8446" width="10.90625" style="96" customWidth="1"/>
    <col min="8447" max="8447" width="7.453125" style="96" customWidth="1"/>
    <col min="8448" max="8448" width="6.453125" style="96" customWidth="1"/>
    <col min="8449" max="8450" width="9" style="96"/>
    <col min="8451" max="8451" width="10" style="96" customWidth="1"/>
    <col min="8452" max="8454" width="11.90625" style="96" customWidth="1"/>
    <col min="8455" max="8455" width="9" style="96"/>
    <col min="8456" max="8456" width="8.08984375" style="96" customWidth="1"/>
    <col min="8457" max="8457" width="21.90625" style="96" customWidth="1"/>
    <col min="8458" max="8458" width="21.08984375" style="96" customWidth="1"/>
    <col min="8459" max="8459" width="9" style="96"/>
    <col min="8460" max="8460" width="21.90625" style="96" customWidth="1"/>
    <col min="8461" max="8461" width="21.08984375" style="96" customWidth="1"/>
    <col min="8462" max="8680" width="9" style="96"/>
    <col min="8681" max="8681" width="5.453125" style="96" customWidth="1"/>
    <col min="8682" max="8682" width="12.90625" style="96" customWidth="1"/>
    <col min="8683" max="8683" width="11.453125" style="96" customWidth="1"/>
    <col min="8684" max="8684" width="14.453125" style="96" customWidth="1"/>
    <col min="8685" max="8685" width="20.08984375" style="96" customWidth="1"/>
    <col min="8686" max="8686" width="7.08984375" style="96" customWidth="1"/>
    <col min="8687" max="8687" width="7.453125" style="96" customWidth="1"/>
    <col min="8688" max="8688" width="6.453125" style="96" customWidth="1"/>
    <col min="8689" max="8689" width="16.90625" style="96" customWidth="1"/>
    <col min="8690" max="8691" width="25.08984375" style="96" customWidth="1"/>
    <col min="8692" max="8694" width="16.08984375" style="96" customWidth="1"/>
    <col min="8695" max="8695" width="15.453125" style="96" customWidth="1"/>
    <col min="8696" max="8699" width="11" style="96" customWidth="1"/>
    <col min="8700" max="8700" width="21.08984375" style="96" customWidth="1"/>
    <col min="8701" max="8701" width="21.453125" style="96" customWidth="1"/>
    <col min="8702" max="8702" width="10.90625" style="96" customWidth="1"/>
    <col min="8703" max="8703" width="7.453125" style="96" customWidth="1"/>
    <col min="8704" max="8704" width="6.453125" style="96" customWidth="1"/>
    <col min="8705" max="8706" width="9" style="96"/>
    <col min="8707" max="8707" width="10" style="96" customWidth="1"/>
    <col min="8708" max="8710" width="11.90625" style="96" customWidth="1"/>
    <col min="8711" max="8711" width="9" style="96"/>
    <col min="8712" max="8712" width="8.08984375" style="96" customWidth="1"/>
    <col min="8713" max="8713" width="21.90625" style="96" customWidth="1"/>
    <col min="8714" max="8714" width="21.08984375" style="96" customWidth="1"/>
    <col min="8715" max="8715" width="9" style="96"/>
    <col min="8716" max="8716" width="21.90625" style="96" customWidth="1"/>
    <col min="8717" max="8717" width="21.08984375" style="96" customWidth="1"/>
    <col min="8718" max="8936" width="9" style="96"/>
    <col min="8937" max="8937" width="5.453125" style="96" customWidth="1"/>
    <col min="8938" max="8938" width="12.90625" style="96" customWidth="1"/>
    <col min="8939" max="8939" width="11.453125" style="96" customWidth="1"/>
    <col min="8940" max="8940" width="14.453125" style="96" customWidth="1"/>
    <col min="8941" max="8941" width="20.08984375" style="96" customWidth="1"/>
    <col min="8942" max="8942" width="7.08984375" style="96" customWidth="1"/>
    <col min="8943" max="8943" width="7.453125" style="96" customWidth="1"/>
    <col min="8944" max="8944" width="6.453125" style="96" customWidth="1"/>
    <col min="8945" max="8945" width="16.90625" style="96" customWidth="1"/>
    <col min="8946" max="8947" width="25.08984375" style="96" customWidth="1"/>
    <col min="8948" max="8950" width="16.08984375" style="96" customWidth="1"/>
    <col min="8951" max="8951" width="15.453125" style="96" customWidth="1"/>
    <col min="8952" max="8955" width="11" style="96" customWidth="1"/>
    <col min="8956" max="8956" width="21.08984375" style="96" customWidth="1"/>
    <col min="8957" max="8957" width="21.453125" style="96" customWidth="1"/>
    <col min="8958" max="8958" width="10.90625" style="96" customWidth="1"/>
    <col min="8959" max="8959" width="7.453125" style="96" customWidth="1"/>
    <col min="8960" max="8960" width="6.453125" style="96" customWidth="1"/>
    <col min="8961" max="8962" width="9" style="96"/>
    <col min="8963" max="8963" width="10" style="96" customWidth="1"/>
    <col min="8964" max="8966" width="11.90625" style="96" customWidth="1"/>
    <col min="8967" max="8967" width="9" style="96"/>
    <col min="8968" max="8968" width="8.08984375" style="96" customWidth="1"/>
    <col min="8969" max="8969" width="21.90625" style="96" customWidth="1"/>
    <col min="8970" max="8970" width="21.08984375" style="96" customWidth="1"/>
    <col min="8971" max="8971" width="9" style="96"/>
    <col min="8972" max="8972" width="21.90625" style="96" customWidth="1"/>
    <col min="8973" max="8973" width="21.08984375" style="96" customWidth="1"/>
    <col min="8974" max="9192" width="9" style="96"/>
    <col min="9193" max="9193" width="5.453125" style="96" customWidth="1"/>
    <col min="9194" max="9194" width="12.90625" style="96" customWidth="1"/>
    <col min="9195" max="9195" width="11.453125" style="96" customWidth="1"/>
    <col min="9196" max="9196" width="14.453125" style="96" customWidth="1"/>
    <col min="9197" max="9197" width="20.08984375" style="96" customWidth="1"/>
    <col min="9198" max="9198" width="7.08984375" style="96" customWidth="1"/>
    <col min="9199" max="9199" width="7.453125" style="96" customWidth="1"/>
    <col min="9200" max="9200" width="6.453125" style="96" customWidth="1"/>
    <col min="9201" max="9201" width="16.90625" style="96" customWidth="1"/>
    <col min="9202" max="9203" width="25.08984375" style="96" customWidth="1"/>
    <col min="9204" max="9206" width="16.08984375" style="96" customWidth="1"/>
    <col min="9207" max="9207" width="15.453125" style="96" customWidth="1"/>
    <col min="9208" max="9211" width="11" style="96" customWidth="1"/>
    <col min="9212" max="9212" width="21.08984375" style="96" customWidth="1"/>
    <col min="9213" max="9213" width="21.453125" style="96" customWidth="1"/>
    <col min="9214" max="9214" width="10.90625" style="96" customWidth="1"/>
    <col min="9215" max="9215" width="7.453125" style="96" customWidth="1"/>
    <col min="9216" max="9216" width="6.453125" style="96" customWidth="1"/>
    <col min="9217" max="9218" width="9" style="96"/>
    <col min="9219" max="9219" width="10" style="96" customWidth="1"/>
    <col min="9220" max="9222" width="11.90625" style="96" customWidth="1"/>
    <col min="9223" max="9223" width="9" style="96"/>
    <col min="9224" max="9224" width="8.08984375" style="96" customWidth="1"/>
    <col min="9225" max="9225" width="21.90625" style="96" customWidth="1"/>
    <col min="9226" max="9226" width="21.08984375" style="96" customWidth="1"/>
    <col min="9227" max="9227" width="9" style="96"/>
    <col min="9228" max="9228" width="21.90625" style="96" customWidth="1"/>
    <col min="9229" max="9229" width="21.08984375" style="96" customWidth="1"/>
    <col min="9230" max="9448" width="9" style="96"/>
    <col min="9449" max="9449" width="5.453125" style="96" customWidth="1"/>
    <col min="9450" max="9450" width="12.90625" style="96" customWidth="1"/>
    <col min="9451" max="9451" width="11.453125" style="96" customWidth="1"/>
    <col min="9452" max="9452" width="14.453125" style="96" customWidth="1"/>
    <col min="9453" max="9453" width="20.08984375" style="96" customWidth="1"/>
    <col min="9454" max="9454" width="7.08984375" style="96" customWidth="1"/>
    <col min="9455" max="9455" width="7.453125" style="96" customWidth="1"/>
    <col min="9456" max="9456" width="6.453125" style="96" customWidth="1"/>
    <col min="9457" max="9457" width="16.90625" style="96" customWidth="1"/>
    <col min="9458" max="9459" width="25.08984375" style="96" customWidth="1"/>
    <col min="9460" max="9462" width="16.08984375" style="96" customWidth="1"/>
    <col min="9463" max="9463" width="15.453125" style="96" customWidth="1"/>
    <col min="9464" max="9467" width="11" style="96" customWidth="1"/>
    <col min="9468" max="9468" width="21.08984375" style="96" customWidth="1"/>
    <col min="9469" max="9469" width="21.453125" style="96" customWidth="1"/>
    <col min="9470" max="9470" width="10.90625" style="96" customWidth="1"/>
    <col min="9471" max="9471" width="7.453125" style="96" customWidth="1"/>
    <col min="9472" max="9472" width="6.453125" style="96" customWidth="1"/>
    <col min="9473" max="9474" width="9" style="96"/>
    <col min="9475" max="9475" width="10" style="96" customWidth="1"/>
    <col min="9476" max="9478" width="11.90625" style="96" customWidth="1"/>
    <col min="9479" max="9479" width="9" style="96"/>
    <col min="9480" max="9480" width="8.08984375" style="96" customWidth="1"/>
    <col min="9481" max="9481" width="21.90625" style="96" customWidth="1"/>
    <col min="9482" max="9482" width="21.08984375" style="96" customWidth="1"/>
    <col min="9483" max="9483" width="9" style="96"/>
    <col min="9484" max="9484" width="21.90625" style="96" customWidth="1"/>
    <col min="9485" max="9485" width="21.08984375" style="96" customWidth="1"/>
    <col min="9486" max="9704" width="9" style="96"/>
    <col min="9705" max="9705" width="5.453125" style="96" customWidth="1"/>
    <col min="9706" max="9706" width="12.90625" style="96" customWidth="1"/>
    <col min="9707" max="9707" width="11.453125" style="96" customWidth="1"/>
    <col min="9708" max="9708" width="14.453125" style="96" customWidth="1"/>
    <col min="9709" max="9709" width="20.08984375" style="96" customWidth="1"/>
    <col min="9710" max="9710" width="7.08984375" style="96" customWidth="1"/>
    <col min="9711" max="9711" width="7.453125" style="96" customWidth="1"/>
    <col min="9712" max="9712" width="6.453125" style="96" customWidth="1"/>
    <col min="9713" max="9713" width="16.90625" style="96" customWidth="1"/>
    <col min="9714" max="9715" width="25.08984375" style="96" customWidth="1"/>
    <col min="9716" max="9718" width="16.08984375" style="96" customWidth="1"/>
    <col min="9719" max="9719" width="15.453125" style="96" customWidth="1"/>
    <col min="9720" max="9723" width="11" style="96" customWidth="1"/>
    <col min="9724" max="9724" width="21.08984375" style="96" customWidth="1"/>
    <col min="9725" max="9725" width="21.453125" style="96" customWidth="1"/>
    <col min="9726" max="9726" width="10.90625" style="96" customWidth="1"/>
    <col min="9727" max="9727" width="7.453125" style="96" customWidth="1"/>
    <col min="9728" max="9728" width="6.453125" style="96" customWidth="1"/>
    <col min="9729" max="9730" width="9" style="96"/>
    <col min="9731" max="9731" width="10" style="96" customWidth="1"/>
    <col min="9732" max="9734" width="11.90625" style="96" customWidth="1"/>
    <col min="9735" max="9735" width="9" style="96"/>
    <col min="9736" max="9736" width="8.08984375" style="96" customWidth="1"/>
    <col min="9737" max="9737" width="21.90625" style="96" customWidth="1"/>
    <col min="9738" max="9738" width="21.08984375" style="96" customWidth="1"/>
    <col min="9739" max="9739" width="9" style="96"/>
    <col min="9740" max="9740" width="21.90625" style="96" customWidth="1"/>
    <col min="9741" max="9741" width="21.08984375" style="96" customWidth="1"/>
    <col min="9742" max="9960" width="9" style="96"/>
    <col min="9961" max="9961" width="5.453125" style="96" customWidth="1"/>
    <col min="9962" max="9962" width="12.90625" style="96" customWidth="1"/>
    <col min="9963" max="9963" width="11.453125" style="96" customWidth="1"/>
    <col min="9964" max="9964" width="14.453125" style="96" customWidth="1"/>
    <col min="9965" max="9965" width="20.08984375" style="96" customWidth="1"/>
    <col min="9966" max="9966" width="7.08984375" style="96" customWidth="1"/>
    <col min="9967" max="9967" width="7.453125" style="96" customWidth="1"/>
    <col min="9968" max="9968" width="6.453125" style="96" customWidth="1"/>
    <col min="9969" max="9969" width="16.90625" style="96" customWidth="1"/>
    <col min="9970" max="9971" width="25.08984375" style="96" customWidth="1"/>
    <col min="9972" max="9974" width="16.08984375" style="96" customWidth="1"/>
    <col min="9975" max="9975" width="15.453125" style="96" customWidth="1"/>
    <col min="9976" max="9979" width="11" style="96" customWidth="1"/>
    <col min="9980" max="9980" width="21.08984375" style="96" customWidth="1"/>
    <col min="9981" max="9981" width="21.453125" style="96" customWidth="1"/>
    <col min="9982" max="9982" width="10.90625" style="96" customWidth="1"/>
    <col min="9983" max="9983" width="7.453125" style="96" customWidth="1"/>
    <col min="9984" max="9984" width="6.453125" style="96" customWidth="1"/>
    <col min="9985" max="9986" width="9" style="96"/>
    <col min="9987" max="9987" width="10" style="96" customWidth="1"/>
    <col min="9988" max="9990" width="11.90625" style="96" customWidth="1"/>
    <col min="9991" max="9991" width="9" style="96"/>
    <col min="9992" max="9992" width="8.08984375" style="96" customWidth="1"/>
    <col min="9993" max="9993" width="21.90625" style="96" customWidth="1"/>
    <col min="9994" max="9994" width="21.08984375" style="96" customWidth="1"/>
    <col min="9995" max="9995" width="9" style="96"/>
    <col min="9996" max="9996" width="21.90625" style="96" customWidth="1"/>
    <col min="9997" max="9997" width="21.08984375" style="96" customWidth="1"/>
    <col min="9998" max="10216" width="9" style="96"/>
    <col min="10217" max="10217" width="5.453125" style="96" customWidth="1"/>
    <col min="10218" max="10218" width="12.90625" style="96" customWidth="1"/>
    <col min="10219" max="10219" width="11.453125" style="96" customWidth="1"/>
    <col min="10220" max="10220" width="14.453125" style="96" customWidth="1"/>
    <col min="10221" max="10221" width="20.08984375" style="96" customWidth="1"/>
    <col min="10222" max="10222" width="7.08984375" style="96" customWidth="1"/>
    <col min="10223" max="10223" width="7.453125" style="96" customWidth="1"/>
    <col min="10224" max="10224" width="6.453125" style="96" customWidth="1"/>
    <col min="10225" max="10225" width="16.90625" style="96" customWidth="1"/>
    <col min="10226" max="10227" width="25.08984375" style="96" customWidth="1"/>
    <col min="10228" max="10230" width="16.08984375" style="96" customWidth="1"/>
    <col min="10231" max="10231" width="15.453125" style="96" customWidth="1"/>
    <col min="10232" max="10235" width="11" style="96" customWidth="1"/>
    <col min="10236" max="10236" width="21.08984375" style="96" customWidth="1"/>
    <col min="10237" max="10237" width="21.453125" style="96" customWidth="1"/>
    <col min="10238" max="10238" width="10.90625" style="96" customWidth="1"/>
    <col min="10239" max="10239" width="7.453125" style="96" customWidth="1"/>
    <col min="10240" max="10240" width="6.453125" style="96" customWidth="1"/>
    <col min="10241" max="10242" width="9" style="96"/>
    <col min="10243" max="10243" width="10" style="96" customWidth="1"/>
    <col min="10244" max="10246" width="11.90625" style="96" customWidth="1"/>
    <col min="10247" max="10247" width="9" style="96"/>
    <col min="10248" max="10248" width="8.08984375" style="96" customWidth="1"/>
    <col min="10249" max="10249" width="21.90625" style="96" customWidth="1"/>
    <col min="10250" max="10250" width="21.08984375" style="96" customWidth="1"/>
    <col min="10251" max="10251" width="9" style="96"/>
    <col min="10252" max="10252" width="21.90625" style="96" customWidth="1"/>
    <col min="10253" max="10253" width="21.08984375" style="96" customWidth="1"/>
    <col min="10254" max="10472" width="9" style="96"/>
    <col min="10473" max="10473" width="5.453125" style="96" customWidth="1"/>
    <col min="10474" max="10474" width="12.90625" style="96" customWidth="1"/>
    <col min="10475" max="10475" width="11.453125" style="96" customWidth="1"/>
    <col min="10476" max="10476" width="14.453125" style="96" customWidth="1"/>
    <col min="10477" max="10477" width="20.08984375" style="96" customWidth="1"/>
    <col min="10478" max="10478" width="7.08984375" style="96" customWidth="1"/>
    <col min="10479" max="10479" width="7.453125" style="96" customWidth="1"/>
    <col min="10480" max="10480" width="6.453125" style="96" customWidth="1"/>
    <col min="10481" max="10481" width="16.90625" style="96" customWidth="1"/>
    <col min="10482" max="10483" width="25.08984375" style="96" customWidth="1"/>
    <col min="10484" max="10486" width="16.08984375" style="96" customWidth="1"/>
    <col min="10487" max="10487" width="15.453125" style="96" customWidth="1"/>
    <col min="10488" max="10491" width="11" style="96" customWidth="1"/>
    <col min="10492" max="10492" width="21.08984375" style="96" customWidth="1"/>
    <col min="10493" max="10493" width="21.453125" style="96" customWidth="1"/>
    <col min="10494" max="10494" width="10.90625" style="96" customWidth="1"/>
    <col min="10495" max="10495" width="7.453125" style="96" customWidth="1"/>
    <col min="10496" max="10496" width="6.453125" style="96" customWidth="1"/>
    <col min="10497" max="10498" width="9" style="96"/>
    <col min="10499" max="10499" width="10" style="96" customWidth="1"/>
    <col min="10500" max="10502" width="11.90625" style="96" customWidth="1"/>
    <col min="10503" max="10503" width="9" style="96"/>
    <col min="10504" max="10504" width="8.08984375" style="96" customWidth="1"/>
    <col min="10505" max="10505" width="21.90625" style="96" customWidth="1"/>
    <col min="10506" max="10506" width="21.08984375" style="96" customWidth="1"/>
    <col min="10507" max="10507" width="9" style="96"/>
    <col min="10508" max="10508" width="21.90625" style="96" customWidth="1"/>
    <col min="10509" max="10509" width="21.08984375" style="96" customWidth="1"/>
    <col min="10510" max="10728" width="9" style="96"/>
    <col min="10729" max="10729" width="5.453125" style="96" customWidth="1"/>
    <col min="10730" max="10730" width="12.90625" style="96" customWidth="1"/>
    <col min="10731" max="10731" width="11.453125" style="96" customWidth="1"/>
    <col min="10732" max="10732" width="14.453125" style="96" customWidth="1"/>
    <col min="10733" max="10733" width="20.08984375" style="96" customWidth="1"/>
    <col min="10734" max="10734" width="7.08984375" style="96" customWidth="1"/>
    <col min="10735" max="10735" width="7.453125" style="96" customWidth="1"/>
    <col min="10736" max="10736" width="6.453125" style="96" customWidth="1"/>
    <col min="10737" max="10737" width="16.90625" style="96" customWidth="1"/>
    <col min="10738" max="10739" width="25.08984375" style="96" customWidth="1"/>
    <col min="10740" max="10742" width="16.08984375" style="96" customWidth="1"/>
    <col min="10743" max="10743" width="15.453125" style="96" customWidth="1"/>
    <col min="10744" max="10747" width="11" style="96" customWidth="1"/>
    <col min="10748" max="10748" width="21.08984375" style="96" customWidth="1"/>
    <col min="10749" max="10749" width="21.453125" style="96" customWidth="1"/>
    <col min="10750" max="10750" width="10.90625" style="96" customWidth="1"/>
    <col min="10751" max="10751" width="7.453125" style="96" customWidth="1"/>
    <col min="10752" max="10752" width="6.453125" style="96" customWidth="1"/>
    <col min="10753" max="10754" width="9" style="96"/>
    <col min="10755" max="10755" width="10" style="96" customWidth="1"/>
    <col min="10756" max="10758" width="11.90625" style="96" customWidth="1"/>
    <col min="10759" max="10759" width="9" style="96"/>
    <col min="10760" max="10760" width="8.08984375" style="96" customWidth="1"/>
    <col min="10761" max="10761" width="21.90625" style="96" customWidth="1"/>
    <col min="10762" max="10762" width="21.08984375" style="96" customWidth="1"/>
    <col min="10763" max="10763" width="9" style="96"/>
    <col min="10764" max="10764" width="21.90625" style="96" customWidth="1"/>
    <col min="10765" max="10765" width="21.08984375" style="96" customWidth="1"/>
    <col min="10766" max="10984" width="9" style="96"/>
    <col min="10985" max="10985" width="5.453125" style="96" customWidth="1"/>
    <col min="10986" max="10986" width="12.90625" style="96" customWidth="1"/>
    <col min="10987" max="10987" width="11.453125" style="96" customWidth="1"/>
    <col min="10988" max="10988" width="14.453125" style="96" customWidth="1"/>
    <col min="10989" max="10989" width="20.08984375" style="96" customWidth="1"/>
    <col min="10990" max="10990" width="7.08984375" style="96" customWidth="1"/>
    <col min="10991" max="10991" width="7.453125" style="96" customWidth="1"/>
    <col min="10992" max="10992" width="6.453125" style="96" customWidth="1"/>
    <col min="10993" max="10993" width="16.90625" style="96" customWidth="1"/>
    <col min="10994" max="10995" width="25.08984375" style="96" customWidth="1"/>
    <col min="10996" max="10998" width="16.08984375" style="96" customWidth="1"/>
    <col min="10999" max="10999" width="15.453125" style="96" customWidth="1"/>
    <col min="11000" max="11003" width="11" style="96" customWidth="1"/>
    <col min="11004" max="11004" width="21.08984375" style="96" customWidth="1"/>
    <col min="11005" max="11005" width="21.453125" style="96" customWidth="1"/>
    <col min="11006" max="11006" width="10.90625" style="96" customWidth="1"/>
    <col min="11007" max="11007" width="7.453125" style="96" customWidth="1"/>
    <col min="11008" max="11008" width="6.453125" style="96" customWidth="1"/>
    <col min="11009" max="11010" width="9" style="96"/>
    <col min="11011" max="11011" width="10" style="96" customWidth="1"/>
    <col min="11012" max="11014" width="11.90625" style="96" customWidth="1"/>
    <col min="11015" max="11015" width="9" style="96"/>
    <col min="11016" max="11016" width="8.08984375" style="96" customWidth="1"/>
    <col min="11017" max="11017" width="21.90625" style="96" customWidth="1"/>
    <col min="11018" max="11018" width="21.08984375" style="96" customWidth="1"/>
    <col min="11019" max="11019" width="9" style="96"/>
    <col min="11020" max="11020" width="21.90625" style="96" customWidth="1"/>
    <col min="11021" max="11021" width="21.08984375" style="96" customWidth="1"/>
    <col min="11022" max="11240" width="9" style="96"/>
    <col min="11241" max="11241" width="5.453125" style="96" customWidth="1"/>
    <col min="11242" max="11242" width="12.90625" style="96" customWidth="1"/>
    <col min="11243" max="11243" width="11.453125" style="96" customWidth="1"/>
    <col min="11244" max="11244" width="14.453125" style="96" customWidth="1"/>
    <col min="11245" max="11245" width="20.08984375" style="96" customWidth="1"/>
    <col min="11246" max="11246" width="7.08984375" style="96" customWidth="1"/>
    <col min="11247" max="11247" width="7.453125" style="96" customWidth="1"/>
    <col min="11248" max="11248" width="6.453125" style="96" customWidth="1"/>
    <col min="11249" max="11249" width="16.90625" style="96" customWidth="1"/>
    <col min="11250" max="11251" width="25.08984375" style="96" customWidth="1"/>
    <col min="11252" max="11254" width="16.08984375" style="96" customWidth="1"/>
    <col min="11255" max="11255" width="15.453125" style="96" customWidth="1"/>
    <col min="11256" max="11259" width="11" style="96" customWidth="1"/>
    <col min="11260" max="11260" width="21.08984375" style="96" customWidth="1"/>
    <col min="11261" max="11261" width="21.453125" style="96" customWidth="1"/>
    <col min="11262" max="11262" width="10.90625" style="96" customWidth="1"/>
    <col min="11263" max="11263" width="7.453125" style="96" customWidth="1"/>
    <col min="11264" max="11264" width="6.453125" style="96" customWidth="1"/>
    <col min="11265" max="11266" width="9" style="96"/>
    <col min="11267" max="11267" width="10" style="96" customWidth="1"/>
    <col min="11268" max="11270" width="11.90625" style="96" customWidth="1"/>
    <col min="11271" max="11271" width="9" style="96"/>
    <col min="11272" max="11272" width="8.08984375" style="96" customWidth="1"/>
    <col min="11273" max="11273" width="21.90625" style="96" customWidth="1"/>
    <col min="11274" max="11274" width="21.08984375" style="96" customWidth="1"/>
    <col min="11275" max="11275" width="9" style="96"/>
    <col min="11276" max="11276" width="21.90625" style="96" customWidth="1"/>
    <col min="11277" max="11277" width="21.08984375" style="96" customWidth="1"/>
    <col min="11278" max="11496" width="9" style="96"/>
    <col min="11497" max="11497" width="5.453125" style="96" customWidth="1"/>
    <col min="11498" max="11498" width="12.90625" style="96" customWidth="1"/>
    <col min="11499" max="11499" width="11.453125" style="96" customWidth="1"/>
    <col min="11500" max="11500" width="14.453125" style="96" customWidth="1"/>
    <col min="11501" max="11501" width="20.08984375" style="96" customWidth="1"/>
    <col min="11502" max="11502" width="7.08984375" style="96" customWidth="1"/>
    <col min="11503" max="11503" width="7.453125" style="96" customWidth="1"/>
    <col min="11504" max="11504" width="6.453125" style="96" customWidth="1"/>
    <col min="11505" max="11505" width="16.90625" style="96" customWidth="1"/>
    <col min="11506" max="11507" width="25.08984375" style="96" customWidth="1"/>
    <col min="11508" max="11510" width="16.08984375" style="96" customWidth="1"/>
    <col min="11511" max="11511" width="15.453125" style="96" customWidth="1"/>
    <col min="11512" max="11515" width="11" style="96" customWidth="1"/>
    <col min="11516" max="11516" width="21.08984375" style="96" customWidth="1"/>
    <col min="11517" max="11517" width="21.453125" style="96" customWidth="1"/>
    <col min="11518" max="11518" width="10.90625" style="96" customWidth="1"/>
    <col min="11519" max="11519" width="7.453125" style="96" customWidth="1"/>
    <col min="11520" max="11520" width="6.453125" style="96" customWidth="1"/>
    <col min="11521" max="11522" width="9" style="96"/>
    <col min="11523" max="11523" width="10" style="96" customWidth="1"/>
    <col min="11524" max="11526" width="11.90625" style="96" customWidth="1"/>
    <col min="11527" max="11527" width="9" style="96"/>
    <col min="11528" max="11528" width="8.08984375" style="96" customWidth="1"/>
    <col min="11529" max="11529" width="21.90625" style="96" customWidth="1"/>
    <col min="11530" max="11530" width="21.08984375" style="96" customWidth="1"/>
    <col min="11531" max="11531" width="9" style="96"/>
    <col min="11532" max="11532" width="21.90625" style="96" customWidth="1"/>
    <col min="11533" max="11533" width="21.08984375" style="96" customWidth="1"/>
    <col min="11534" max="11752" width="9" style="96"/>
    <col min="11753" max="11753" width="5.453125" style="96" customWidth="1"/>
    <col min="11754" max="11754" width="12.90625" style="96" customWidth="1"/>
    <col min="11755" max="11755" width="11.453125" style="96" customWidth="1"/>
    <col min="11756" max="11756" width="14.453125" style="96" customWidth="1"/>
    <col min="11757" max="11757" width="20.08984375" style="96" customWidth="1"/>
    <col min="11758" max="11758" width="7.08984375" style="96" customWidth="1"/>
    <col min="11759" max="11759" width="7.453125" style="96" customWidth="1"/>
    <col min="11760" max="11760" width="6.453125" style="96" customWidth="1"/>
    <col min="11761" max="11761" width="16.90625" style="96" customWidth="1"/>
    <col min="11762" max="11763" width="25.08984375" style="96" customWidth="1"/>
    <col min="11764" max="11766" width="16.08984375" style="96" customWidth="1"/>
    <col min="11767" max="11767" width="15.453125" style="96" customWidth="1"/>
    <col min="11768" max="11771" width="11" style="96" customWidth="1"/>
    <col min="11772" max="11772" width="21.08984375" style="96" customWidth="1"/>
    <col min="11773" max="11773" width="21.453125" style="96" customWidth="1"/>
    <col min="11774" max="11774" width="10.90625" style="96" customWidth="1"/>
    <col min="11775" max="11775" width="7.453125" style="96" customWidth="1"/>
    <col min="11776" max="11776" width="6.453125" style="96" customWidth="1"/>
    <col min="11777" max="11778" width="9" style="96"/>
    <col min="11779" max="11779" width="10" style="96" customWidth="1"/>
    <col min="11780" max="11782" width="11.90625" style="96" customWidth="1"/>
    <col min="11783" max="11783" width="9" style="96"/>
    <col min="11784" max="11784" width="8.08984375" style="96" customWidth="1"/>
    <col min="11785" max="11785" width="21.90625" style="96" customWidth="1"/>
    <col min="11786" max="11786" width="21.08984375" style="96" customWidth="1"/>
    <col min="11787" max="11787" width="9" style="96"/>
    <col min="11788" max="11788" width="21.90625" style="96" customWidth="1"/>
    <col min="11789" max="11789" width="21.08984375" style="96" customWidth="1"/>
    <col min="11790" max="12008" width="9" style="96"/>
    <col min="12009" max="12009" width="5.453125" style="96" customWidth="1"/>
    <col min="12010" max="12010" width="12.90625" style="96" customWidth="1"/>
    <col min="12011" max="12011" width="11.453125" style="96" customWidth="1"/>
    <col min="12012" max="12012" width="14.453125" style="96" customWidth="1"/>
    <col min="12013" max="12013" width="20.08984375" style="96" customWidth="1"/>
    <col min="12014" max="12014" width="7.08984375" style="96" customWidth="1"/>
    <col min="12015" max="12015" width="7.453125" style="96" customWidth="1"/>
    <col min="12016" max="12016" width="6.453125" style="96" customWidth="1"/>
    <col min="12017" max="12017" width="16.90625" style="96" customWidth="1"/>
    <col min="12018" max="12019" width="25.08984375" style="96" customWidth="1"/>
    <col min="12020" max="12022" width="16.08984375" style="96" customWidth="1"/>
    <col min="12023" max="12023" width="15.453125" style="96" customWidth="1"/>
    <col min="12024" max="12027" width="11" style="96" customWidth="1"/>
    <col min="12028" max="12028" width="21.08984375" style="96" customWidth="1"/>
    <col min="12029" max="12029" width="21.453125" style="96" customWidth="1"/>
    <col min="12030" max="12030" width="10.90625" style="96" customWidth="1"/>
    <col min="12031" max="12031" width="7.453125" style="96" customWidth="1"/>
    <col min="12032" max="12032" width="6.453125" style="96" customWidth="1"/>
    <col min="12033" max="12034" width="9" style="96"/>
    <col min="12035" max="12035" width="10" style="96" customWidth="1"/>
    <col min="12036" max="12038" width="11.90625" style="96" customWidth="1"/>
    <col min="12039" max="12039" width="9" style="96"/>
    <col min="12040" max="12040" width="8.08984375" style="96" customWidth="1"/>
    <col min="12041" max="12041" width="21.90625" style="96" customWidth="1"/>
    <col min="12042" max="12042" width="21.08984375" style="96" customWidth="1"/>
    <col min="12043" max="12043" width="9" style="96"/>
    <col min="12044" max="12044" width="21.90625" style="96" customWidth="1"/>
    <col min="12045" max="12045" width="21.08984375" style="96" customWidth="1"/>
    <col min="12046" max="12264" width="9" style="96"/>
    <col min="12265" max="12265" width="5.453125" style="96" customWidth="1"/>
    <col min="12266" max="12266" width="12.90625" style="96" customWidth="1"/>
    <col min="12267" max="12267" width="11.453125" style="96" customWidth="1"/>
    <col min="12268" max="12268" width="14.453125" style="96" customWidth="1"/>
    <col min="12269" max="12269" width="20.08984375" style="96" customWidth="1"/>
    <col min="12270" max="12270" width="7.08984375" style="96" customWidth="1"/>
    <col min="12271" max="12271" width="7.453125" style="96" customWidth="1"/>
    <col min="12272" max="12272" width="6.453125" style="96" customWidth="1"/>
    <col min="12273" max="12273" width="16.90625" style="96" customWidth="1"/>
    <col min="12274" max="12275" width="25.08984375" style="96" customWidth="1"/>
    <col min="12276" max="12278" width="16.08984375" style="96" customWidth="1"/>
    <col min="12279" max="12279" width="15.453125" style="96" customWidth="1"/>
    <col min="12280" max="12283" width="11" style="96" customWidth="1"/>
    <col min="12284" max="12284" width="21.08984375" style="96" customWidth="1"/>
    <col min="12285" max="12285" width="21.453125" style="96" customWidth="1"/>
    <col min="12286" max="12286" width="10.90625" style="96" customWidth="1"/>
    <col min="12287" max="12287" width="7.453125" style="96" customWidth="1"/>
    <col min="12288" max="12288" width="6.453125" style="96" customWidth="1"/>
    <col min="12289" max="12290" width="9" style="96"/>
    <col min="12291" max="12291" width="10" style="96" customWidth="1"/>
    <col min="12292" max="12294" width="11.90625" style="96" customWidth="1"/>
    <col min="12295" max="12295" width="9" style="96"/>
    <col min="12296" max="12296" width="8.08984375" style="96" customWidth="1"/>
    <col min="12297" max="12297" width="21.90625" style="96" customWidth="1"/>
    <col min="12298" max="12298" width="21.08984375" style="96" customWidth="1"/>
    <col min="12299" max="12299" width="9" style="96"/>
    <col min="12300" max="12300" width="21.90625" style="96" customWidth="1"/>
    <col min="12301" max="12301" width="21.08984375" style="96" customWidth="1"/>
    <col min="12302" max="12520" width="9" style="96"/>
    <col min="12521" max="12521" width="5.453125" style="96" customWidth="1"/>
    <col min="12522" max="12522" width="12.90625" style="96" customWidth="1"/>
    <col min="12523" max="12523" width="11.453125" style="96" customWidth="1"/>
    <col min="12524" max="12524" width="14.453125" style="96" customWidth="1"/>
    <col min="12525" max="12525" width="20.08984375" style="96" customWidth="1"/>
    <col min="12526" max="12526" width="7.08984375" style="96" customWidth="1"/>
    <col min="12527" max="12527" width="7.453125" style="96" customWidth="1"/>
    <col min="12528" max="12528" width="6.453125" style="96" customWidth="1"/>
    <col min="12529" max="12529" width="16.90625" style="96" customWidth="1"/>
    <col min="12530" max="12531" width="25.08984375" style="96" customWidth="1"/>
    <col min="12532" max="12534" width="16.08984375" style="96" customWidth="1"/>
    <col min="12535" max="12535" width="15.453125" style="96" customWidth="1"/>
    <col min="12536" max="12539" width="11" style="96" customWidth="1"/>
    <col min="12540" max="12540" width="21.08984375" style="96" customWidth="1"/>
    <col min="12541" max="12541" width="21.453125" style="96" customWidth="1"/>
    <col min="12542" max="12542" width="10.90625" style="96" customWidth="1"/>
    <col min="12543" max="12543" width="7.453125" style="96" customWidth="1"/>
    <col min="12544" max="12544" width="6.453125" style="96" customWidth="1"/>
    <col min="12545" max="12546" width="9" style="96"/>
    <col min="12547" max="12547" width="10" style="96" customWidth="1"/>
    <col min="12548" max="12550" width="11.90625" style="96" customWidth="1"/>
    <col min="12551" max="12551" width="9" style="96"/>
    <col min="12552" max="12552" width="8.08984375" style="96" customWidth="1"/>
    <col min="12553" max="12553" width="21.90625" style="96" customWidth="1"/>
    <col min="12554" max="12554" width="21.08984375" style="96" customWidth="1"/>
    <col min="12555" max="12555" width="9" style="96"/>
    <col min="12556" max="12556" width="21.90625" style="96" customWidth="1"/>
    <col min="12557" max="12557" width="21.08984375" style="96" customWidth="1"/>
    <col min="12558" max="12776" width="9" style="96"/>
    <col min="12777" max="12777" width="5.453125" style="96" customWidth="1"/>
    <col min="12778" max="12778" width="12.90625" style="96" customWidth="1"/>
    <col min="12779" max="12779" width="11.453125" style="96" customWidth="1"/>
    <col min="12780" max="12780" width="14.453125" style="96" customWidth="1"/>
    <col min="12781" max="12781" width="20.08984375" style="96" customWidth="1"/>
    <col min="12782" max="12782" width="7.08984375" style="96" customWidth="1"/>
    <col min="12783" max="12783" width="7.453125" style="96" customWidth="1"/>
    <col min="12784" max="12784" width="6.453125" style="96" customWidth="1"/>
    <col min="12785" max="12785" width="16.90625" style="96" customWidth="1"/>
    <col min="12786" max="12787" width="25.08984375" style="96" customWidth="1"/>
    <col min="12788" max="12790" width="16.08984375" style="96" customWidth="1"/>
    <col min="12791" max="12791" width="15.453125" style="96" customWidth="1"/>
    <col min="12792" max="12795" width="11" style="96" customWidth="1"/>
    <col min="12796" max="12796" width="21.08984375" style="96" customWidth="1"/>
    <col min="12797" max="12797" width="21.453125" style="96" customWidth="1"/>
    <col min="12798" max="12798" width="10.90625" style="96" customWidth="1"/>
    <col min="12799" max="12799" width="7.453125" style="96" customWidth="1"/>
    <col min="12800" max="12800" width="6.453125" style="96" customWidth="1"/>
    <col min="12801" max="12802" width="9" style="96"/>
    <col min="12803" max="12803" width="10" style="96" customWidth="1"/>
    <col min="12804" max="12806" width="11.90625" style="96" customWidth="1"/>
    <col min="12807" max="12807" width="9" style="96"/>
    <col min="12808" max="12808" width="8.08984375" style="96" customWidth="1"/>
    <col min="12809" max="12809" width="21.90625" style="96" customWidth="1"/>
    <col min="12810" max="12810" width="21.08984375" style="96" customWidth="1"/>
    <col min="12811" max="12811" width="9" style="96"/>
    <col min="12812" max="12812" width="21.90625" style="96" customWidth="1"/>
    <col min="12813" max="12813" width="21.08984375" style="96" customWidth="1"/>
    <col min="12814" max="13032" width="9" style="96"/>
    <col min="13033" max="13033" width="5.453125" style="96" customWidth="1"/>
    <col min="13034" max="13034" width="12.90625" style="96" customWidth="1"/>
    <col min="13035" max="13035" width="11.453125" style="96" customWidth="1"/>
    <col min="13036" max="13036" width="14.453125" style="96" customWidth="1"/>
    <col min="13037" max="13037" width="20.08984375" style="96" customWidth="1"/>
    <col min="13038" max="13038" width="7.08984375" style="96" customWidth="1"/>
    <col min="13039" max="13039" width="7.453125" style="96" customWidth="1"/>
    <col min="13040" max="13040" width="6.453125" style="96" customWidth="1"/>
    <col min="13041" max="13041" width="16.90625" style="96" customWidth="1"/>
    <col min="13042" max="13043" width="25.08984375" style="96" customWidth="1"/>
    <col min="13044" max="13046" width="16.08984375" style="96" customWidth="1"/>
    <col min="13047" max="13047" width="15.453125" style="96" customWidth="1"/>
    <col min="13048" max="13051" width="11" style="96" customWidth="1"/>
    <col min="13052" max="13052" width="21.08984375" style="96" customWidth="1"/>
    <col min="13053" max="13053" width="21.453125" style="96" customWidth="1"/>
    <col min="13054" max="13054" width="10.90625" style="96" customWidth="1"/>
    <col min="13055" max="13055" width="7.453125" style="96" customWidth="1"/>
    <col min="13056" max="13056" width="6.453125" style="96" customWidth="1"/>
    <col min="13057" max="13058" width="9" style="96"/>
    <col min="13059" max="13059" width="10" style="96" customWidth="1"/>
    <col min="13060" max="13062" width="11.90625" style="96" customWidth="1"/>
    <col min="13063" max="13063" width="9" style="96"/>
    <col min="13064" max="13064" width="8.08984375" style="96" customWidth="1"/>
    <col min="13065" max="13065" width="21.90625" style="96" customWidth="1"/>
    <col min="13066" max="13066" width="21.08984375" style="96" customWidth="1"/>
    <col min="13067" max="13067" width="9" style="96"/>
    <col min="13068" max="13068" width="21.90625" style="96" customWidth="1"/>
    <col min="13069" max="13069" width="21.08984375" style="96" customWidth="1"/>
    <col min="13070" max="13288" width="9" style="96"/>
    <col min="13289" max="13289" width="5.453125" style="96" customWidth="1"/>
    <col min="13290" max="13290" width="12.90625" style="96" customWidth="1"/>
    <col min="13291" max="13291" width="11.453125" style="96" customWidth="1"/>
    <col min="13292" max="13292" width="14.453125" style="96" customWidth="1"/>
    <col min="13293" max="13293" width="20.08984375" style="96" customWidth="1"/>
    <col min="13294" max="13294" width="7.08984375" style="96" customWidth="1"/>
    <col min="13295" max="13295" width="7.453125" style="96" customWidth="1"/>
    <col min="13296" max="13296" width="6.453125" style="96" customWidth="1"/>
    <col min="13297" max="13297" width="16.90625" style="96" customWidth="1"/>
    <col min="13298" max="13299" width="25.08984375" style="96" customWidth="1"/>
    <col min="13300" max="13302" width="16.08984375" style="96" customWidth="1"/>
    <col min="13303" max="13303" width="15.453125" style="96" customWidth="1"/>
    <col min="13304" max="13307" width="11" style="96" customWidth="1"/>
    <col min="13308" max="13308" width="21.08984375" style="96" customWidth="1"/>
    <col min="13309" max="13309" width="21.453125" style="96" customWidth="1"/>
    <col min="13310" max="13310" width="10.90625" style="96" customWidth="1"/>
    <col min="13311" max="13311" width="7.453125" style="96" customWidth="1"/>
    <col min="13312" max="13312" width="6.453125" style="96" customWidth="1"/>
    <col min="13313" max="13314" width="9" style="96"/>
    <col min="13315" max="13315" width="10" style="96" customWidth="1"/>
    <col min="13316" max="13318" width="11.90625" style="96" customWidth="1"/>
    <col min="13319" max="13319" width="9" style="96"/>
    <col min="13320" max="13320" width="8.08984375" style="96" customWidth="1"/>
    <col min="13321" max="13321" width="21.90625" style="96" customWidth="1"/>
    <col min="13322" max="13322" width="21.08984375" style="96" customWidth="1"/>
    <col min="13323" max="13323" width="9" style="96"/>
    <col min="13324" max="13324" width="21.90625" style="96" customWidth="1"/>
    <col min="13325" max="13325" width="21.08984375" style="96" customWidth="1"/>
    <col min="13326" max="13544" width="9" style="96"/>
    <col min="13545" max="13545" width="5.453125" style="96" customWidth="1"/>
    <col min="13546" max="13546" width="12.90625" style="96" customWidth="1"/>
    <col min="13547" max="13547" width="11.453125" style="96" customWidth="1"/>
    <col min="13548" max="13548" width="14.453125" style="96" customWidth="1"/>
    <col min="13549" max="13549" width="20.08984375" style="96" customWidth="1"/>
    <col min="13550" max="13550" width="7.08984375" style="96" customWidth="1"/>
    <col min="13551" max="13551" width="7.453125" style="96" customWidth="1"/>
    <col min="13552" max="13552" width="6.453125" style="96" customWidth="1"/>
    <col min="13553" max="13553" width="16.90625" style="96" customWidth="1"/>
    <col min="13554" max="13555" width="25.08984375" style="96" customWidth="1"/>
    <col min="13556" max="13558" width="16.08984375" style="96" customWidth="1"/>
    <col min="13559" max="13559" width="15.453125" style="96" customWidth="1"/>
    <col min="13560" max="13563" width="11" style="96" customWidth="1"/>
    <col min="13564" max="13564" width="21.08984375" style="96" customWidth="1"/>
    <col min="13565" max="13565" width="21.453125" style="96" customWidth="1"/>
    <col min="13566" max="13566" width="10.90625" style="96" customWidth="1"/>
    <col min="13567" max="13567" width="7.453125" style="96" customWidth="1"/>
    <col min="13568" max="13568" width="6.453125" style="96" customWidth="1"/>
    <col min="13569" max="13570" width="9" style="96"/>
    <col min="13571" max="13571" width="10" style="96" customWidth="1"/>
    <col min="13572" max="13574" width="11.90625" style="96" customWidth="1"/>
    <col min="13575" max="13575" width="9" style="96"/>
    <col min="13576" max="13576" width="8.08984375" style="96" customWidth="1"/>
    <col min="13577" max="13577" width="21.90625" style="96" customWidth="1"/>
    <col min="13578" max="13578" width="21.08984375" style="96" customWidth="1"/>
    <col min="13579" max="13579" width="9" style="96"/>
    <col min="13580" max="13580" width="21.90625" style="96" customWidth="1"/>
    <col min="13581" max="13581" width="21.08984375" style="96" customWidth="1"/>
    <col min="13582" max="13800" width="9" style="96"/>
    <col min="13801" max="13801" width="5.453125" style="96" customWidth="1"/>
    <col min="13802" max="13802" width="12.90625" style="96" customWidth="1"/>
    <col min="13803" max="13803" width="11.453125" style="96" customWidth="1"/>
    <col min="13804" max="13804" width="14.453125" style="96" customWidth="1"/>
    <col min="13805" max="13805" width="20.08984375" style="96" customWidth="1"/>
    <col min="13806" max="13806" width="7.08984375" style="96" customWidth="1"/>
    <col min="13807" max="13807" width="7.453125" style="96" customWidth="1"/>
    <col min="13808" max="13808" width="6.453125" style="96" customWidth="1"/>
    <col min="13809" max="13809" width="16.90625" style="96" customWidth="1"/>
    <col min="13810" max="13811" width="25.08984375" style="96" customWidth="1"/>
    <col min="13812" max="13814" width="16.08984375" style="96" customWidth="1"/>
    <col min="13815" max="13815" width="15.453125" style="96" customWidth="1"/>
    <col min="13816" max="13819" width="11" style="96" customWidth="1"/>
    <col min="13820" max="13820" width="21.08984375" style="96" customWidth="1"/>
    <col min="13821" max="13821" width="21.453125" style="96" customWidth="1"/>
    <col min="13822" max="13822" width="10.90625" style="96" customWidth="1"/>
    <col min="13823" max="13823" width="7.453125" style="96" customWidth="1"/>
    <col min="13824" max="13824" width="6.453125" style="96" customWidth="1"/>
    <col min="13825" max="13826" width="9" style="96"/>
    <col min="13827" max="13827" width="10" style="96" customWidth="1"/>
    <col min="13828" max="13830" width="11.90625" style="96" customWidth="1"/>
    <col min="13831" max="13831" width="9" style="96"/>
    <col min="13832" max="13832" width="8.08984375" style="96" customWidth="1"/>
    <col min="13833" max="13833" width="21.90625" style="96" customWidth="1"/>
    <col min="13834" max="13834" width="21.08984375" style="96" customWidth="1"/>
    <col min="13835" max="13835" width="9" style="96"/>
    <col min="13836" max="13836" width="21.90625" style="96" customWidth="1"/>
    <col min="13837" max="13837" width="21.08984375" style="96" customWidth="1"/>
    <col min="13838" max="14056" width="9" style="96"/>
    <col min="14057" max="14057" width="5.453125" style="96" customWidth="1"/>
    <col min="14058" max="14058" width="12.90625" style="96" customWidth="1"/>
    <col min="14059" max="14059" width="11.453125" style="96" customWidth="1"/>
    <col min="14060" max="14060" width="14.453125" style="96" customWidth="1"/>
    <col min="14061" max="14061" width="20.08984375" style="96" customWidth="1"/>
    <col min="14062" max="14062" width="7.08984375" style="96" customWidth="1"/>
    <col min="14063" max="14063" width="7.453125" style="96" customWidth="1"/>
    <col min="14064" max="14064" width="6.453125" style="96" customWidth="1"/>
    <col min="14065" max="14065" width="16.90625" style="96" customWidth="1"/>
    <col min="14066" max="14067" width="25.08984375" style="96" customWidth="1"/>
    <col min="14068" max="14070" width="16.08984375" style="96" customWidth="1"/>
    <col min="14071" max="14071" width="15.453125" style="96" customWidth="1"/>
    <col min="14072" max="14075" width="11" style="96" customWidth="1"/>
    <col min="14076" max="14076" width="21.08984375" style="96" customWidth="1"/>
    <col min="14077" max="14077" width="21.453125" style="96" customWidth="1"/>
    <col min="14078" max="14078" width="10.90625" style="96" customWidth="1"/>
    <col min="14079" max="14079" width="7.453125" style="96" customWidth="1"/>
    <col min="14080" max="14080" width="6.453125" style="96" customWidth="1"/>
    <col min="14081" max="14082" width="9" style="96"/>
    <col min="14083" max="14083" width="10" style="96" customWidth="1"/>
    <col min="14084" max="14086" width="11.90625" style="96" customWidth="1"/>
    <col min="14087" max="14087" width="9" style="96"/>
    <col min="14088" max="14088" width="8.08984375" style="96" customWidth="1"/>
    <col min="14089" max="14089" width="21.90625" style="96" customWidth="1"/>
    <col min="14090" max="14090" width="21.08984375" style="96" customWidth="1"/>
    <col min="14091" max="14091" width="9" style="96"/>
    <col min="14092" max="14092" width="21.90625" style="96" customWidth="1"/>
    <col min="14093" max="14093" width="21.08984375" style="96" customWidth="1"/>
    <col min="14094" max="14312" width="9" style="96"/>
    <col min="14313" max="14313" width="5.453125" style="96" customWidth="1"/>
    <col min="14314" max="14314" width="12.90625" style="96" customWidth="1"/>
    <col min="14315" max="14315" width="11.453125" style="96" customWidth="1"/>
    <col min="14316" max="14316" width="14.453125" style="96" customWidth="1"/>
    <col min="14317" max="14317" width="20.08984375" style="96" customWidth="1"/>
    <col min="14318" max="14318" width="7.08984375" style="96" customWidth="1"/>
    <col min="14319" max="14319" width="7.453125" style="96" customWidth="1"/>
    <col min="14320" max="14320" width="6.453125" style="96" customWidth="1"/>
    <col min="14321" max="14321" width="16.90625" style="96" customWidth="1"/>
    <col min="14322" max="14323" width="25.08984375" style="96" customWidth="1"/>
    <col min="14324" max="14326" width="16.08984375" style="96" customWidth="1"/>
    <col min="14327" max="14327" width="15.453125" style="96" customWidth="1"/>
    <col min="14328" max="14331" width="11" style="96" customWidth="1"/>
    <col min="14332" max="14332" width="21.08984375" style="96" customWidth="1"/>
    <col min="14333" max="14333" width="21.453125" style="96" customWidth="1"/>
    <col min="14334" max="14334" width="10.90625" style="96" customWidth="1"/>
    <col min="14335" max="14335" width="7.453125" style="96" customWidth="1"/>
    <col min="14336" max="14336" width="6.453125" style="96" customWidth="1"/>
    <col min="14337" max="14338" width="9" style="96"/>
    <col min="14339" max="14339" width="10" style="96" customWidth="1"/>
    <col min="14340" max="14342" width="11.90625" style="96" customWidth="1"/>
    <col min="14343" max="14343" width="9" style="96"/>
    <col min="14344" max="14344" width="8.08984375" style="96" customWidth="1"/>
    <col min="14345" max="14345" width="21.90625" style="96" customWidth="1"/>
    <col min="14346" max="14346" width="21.08984375" style="96" customWidth="1"/>
    <col min="14347" max="14347" width="9" style="96"/>
    <col min="14348" max="14348" width="21.90625" style="96" customWidth="1"/>
    <col min="14349" max="14349" width="21.08984375" style="96" customWidth="1"/>
    <col min="14350" max="14568" width="9" style="96"/>
    <col min="14569" max="14569" width="5.453125" style="96" customWidth="1"/>
    <col min="14570" max="14570" width="12.90625" style="96" customWidth="1"/>
    <col min="14571" max="14571" width="11.453125" style="96" customWidth="1"/>
    <col min="14572" max="14572" width="14.453125" style="96" customWidth="1"/>
    <col min="14573" max="14573" width="20.08984375" style="96" customWidth="1"/>
    <col min="14574" max="14574" width="7.08984375" style="96" customWidth="1"/>
    <col min="14575" max="14575" width="7.453125" style="96" customWidth="1"/>
    <col min="14576" max="14576" width="6.453125" style="96" customWidth="1"/>
    <col min="14577" max="14577" width="16.90625" style="96" customWidth="1"/>
    <col min="14578" max="14579" width="25.08984375" style="96" customWidth="1"/>
    <col min="14580" max="14582" width="16.08984375" style="96" customWidth="1"/>
    <col min="14583" max="14583" width="15.453125" style="96" customWidth="1"/>
    <col min="14584" max="14587" width="11" style="96" customWidth="1"/>
    <col min="14588" max="14588" width="21.08984375" style="96" customWidth="1"/>
    <col min="14589" max="14589" width="21.453125" style="96" customWidth="1"/>
    <col min="14590" max="14590" width="10.90625" style="96" customWidth="1"/>
    <col min="14591" max="14591" width="7.453125" style="96" customWidth="1"/>
    <col min="14592" max="14592" width="6.453125" style="96" customWidth="1"/>
    <col min="14593" max="14594" width="9" style="96"/>
    <col min="14595" max="14595" width="10" style="96" customWidth="1"/>
    <col min="14596" max="14598" width="11.90625" style="96" customWidth="1"/>
    <col min="14599" max="14599" width="9" style="96"/>
    <col min="14600" max="14600" width="8.08984375" style="96" customWidth="1"/>
    <col min="14601" max="14601" width="21.90625" style="96" customWidth="1"/>
    <col min="14602" max="14602" width="21.08984375" style="96" customWidth="1"/>
    <col min="14603" max="14603" width="9" style="96"/>
    <col min="14604" max="14604" width="21.90625" style="96" customWidth="1"/>
    <col min="14605" max="14605" width="21.08984375" style="96" customWidth="1"/>
    <col min="14606" max="14824" width="9" style="96"/>
    <col min="14825" max="14825" width="5.453125" style="96" customWidth="1"/>
    <col min="14826" max="14826" width="12.90625" style="96" customWidth="1"/>
    <col min="14827" max="14827" width="11.453125" style="96" customWidth="1"/>
    <col min="14828" max="14828" width="14.453125" style="96" customWidth="1"/>
    <col min="14829" max="14829" width="20.08984375" style="96" customWidth="1"/>
    <col min="14830" max="14830" width="7.08984375" style="96" customWidth="1"/>
    <col min="14831" max="14831" width="7.453125" style="96" customWidth="1"/>
    <col min="14832" max="14832" width="6.453125" style="96" customWidth="1"/>
    <col min="14833" max="14833" width="16.90625" style="96" customWidth="1"/>
    <col min="14834" max="14835" width="25.08984375" style="96" customWidth="1"/>
    <col min="14836" max="14838" width="16.08984375" style="96" customWidth="1"/>
    <col min="14839" max="14839" width="15.453125" style="96" customWidth="1"/>
    <col min="14840" max="14843" width="11" style="96" customWidth="1"/>
    <col min="14844" max="14844" width="21.08984375" style="96" customWidth="1"/>
    <col min="14845" max="14845" width="21.453125" style="96" customWidth="1"/>
    <col min="14846" max="14846" width="10.90625" style="96" customWidth="1"/>
    <col min="14847" max="14847" width="7.453125" style="96" customWidth="1"/>
    <col min="14848" max="14848" width="6.453125" style="96" customWidth="1"/>
    <col min="14849" max="14850" width="9" style="96"/>
    <col min="14851" max="14851" width="10" style="96" customWidth="1"/>
    <col min="14852" max="14854" width="11.90625" style="96" customWidth="1"/>
    <col min="14855" max="14855" width="9" style="96"/>
    <col min="14856" max="14856" width="8.08984375" style="96" customWidth="1"/>
    <col min="14857" max="14857" width="21.90625" style="96" customWidth="1"/>
    <col min="14858" max="14858" width="21.08984375" style="96" customWidth="1"/>
    <col min="14859" max="14859" width="9" style="96"/>
    <col min="14860" max="14860" width="21.90625" style="96" customWidth="1"/>
    <col min="14861" max="14861" width="21.08984375" style="96" customWidth="1"/>
    <col min="14862" max="15080" width="9" style="96"/>
    <col min="15081" max="15081" width="5.453125" style="96" customWidth="1"/>
    <col min="15082" max="15082" width="12.90625" style="96" customWidth="1"/>
    <col min="15083" max="15083" width="11.453125" style="96" customWidth="1"/>
    <col min="15084" max="15084" width="14.453125" style="96" customWidth="1"/>
    <col min="15085" max="15085" width="20.08984375" style="96" customWidth="1"/>
    <col min="15086" max="15086" width="7.08984375" style="96" customWidth="1"/>
    <col min="15087" max="15087" width="7.453125" style="96" customWidth="1"/>
    <col min="15088" max="15088" width="6.453125" style="96" customWidth="1"/>
    <col min="15089" max="15089" width="16.90625" style="96" customWidth="1"/>
    <col min="15090" max="15091" width="25.08984375" style="96" customWidth="1"/>
    <col min="15092" max="15094" width="16.08984375" style="96" customWidth="1"/>
    <col min="15095" max="15095" width="15.453125" style="96" customWidth="1"/>
    <col min="15096" max="15099" width="11" style="96" customWidth="1"/>
    <col min="15100" max="15100" width="21.08984375" style="96" customWidth="1"/>
    <col min="15101" max="15101" width="21.453125" style="96" customWidth="1"/>
    <col min="15102" max="15102" width="10.90625" style="96" customWidth="1"/>
    <col min="15103" max="15103" width="7.453125" style="96" customWidth="1"/>
    <col min="15104" max="15104" width="6.453125" style="96" customWidth="1"/>
    <col min="15105" max="15106" width="9" style="96"/>
    <col min="15107" max="15107" width="10" style="96" customWidth="1"/>
    <col min="15108" max="15110" width="11.90625" style="96" customWidth="1"/>
    <col min="15111" max="15111" width="9" style="96"/>
    <col min="15112" max="15112" width="8.08984375" style="96" customWidth="1"/>
    <col min="15113" max="15113" width="21.90625" style="96" customWidth="1"/>
    <col min="15114" max="15114" width="21.08984375" style="96" customWidth="1"/>
    <col min="15115" max="15115" width="9" style="96"/>
    <col min="15116" max="15116" width="21.90625" style="96" customWidth="1"/>
    <col min="15117" max="15117" width="21.08984375" style="96" customWidth="1"/>
    <col min="15118" max="15336" width="9" style="96"/>
    <col min="15337" max="15337" width="5.453125" style="96" customWidth="1"/>
    <col min="15338" max="15338" width="12.90625" style="96" customWidth="1"/>
    <col min="15339" max="15339" width="11.453125" style="96" customWidth="1"/>
    <col min="15340" max="15340" width="14.453125" style="96" customWidth="1"/>
    <col min="15341" max="15341" width="20.08984375" style="96" customWidth="1"/>
    <col min="15342" max="15342" width="7.08984375" style="96" customWidth="1"/>
    <col min="15343" max="15343" width="7.453125" style="96" customWidth="1"/>
    <col min="15344" max="15344" width="6.453125" style="96" customWidth="1"/>
    <col min="15345" max="15345" width="16.90625" style="96" customWidth="1"/>
    <col min="15346" max="15347" width="25.08984375" style="96" customWidth="1"/>
    <col min="15348" max="15350" width="16.08984375" style="96" customWidth="1"/>
    <col min="15351" max="15351" width="15.453125" style="96" customWidth="1"/>
    <col min="15352" max="15355" width="11" style="96" customWidth="1"/>
    <col min="15356" max="15356" width="21.08984375" style="96" customWidth="1"/>
    <col min="15357" max="15357" width="21.453125" style="96" customWidth="1"/>
    <col min="15358" max="15358" width="10.90625" style="96" customWidth="1"/>
    <col min="15359" max="15359" width="7.453125" style="96" customWidth="1"/>
    <col min="15360" max="15360" width="6.453125" style="96" customWidth="1"/>
    <col min="15361" max="15362" width="9" style="96"/>
    <col min="15363" max="15363" width="10" style="96" customWidth="1"/>
    <col min="15364" max="15366" width="11.90625" style="96" customWidth="1"/>
    <col min="15367" max="15367" width="9" style="96"/>
    <col min="15368" max="15368" width="8.08984375" style="96" customWidth="1"/>
    <col min="15369" max="15369" width="21.90625" style="96" customWidth="1"/>
    <col min="15370" max="15370" width="21.08984375" style="96" customWidth="1"/>
    <col min="15371" max="15371" width="9" style="96"/>
    <col min="15372" max="15372" width="21.90625" style="96" customWidth="1"/>
    <col min="15373" max="15373" width="21.08984375" style="96" customWidth="1"/>
    <col min="15374" max="15592" width="9" style="96"/>
    <col min="15593" max="15593" width="5.453125" style="96" customWidth="1"/>
    <col min="15594" max="15594" width="12.90625" style="96" customWidth="1"/>
    <col min="15595" max="15595" width="11.453125" style="96" customWidth="1"/>
    <col min="15596" max="15596" width="14.453125" style="96" customWidth="1"/>
    <col min="15597" max="15597" width="20.08984375" style="96" customWidth="1"/>
    <col min="15598" max="15598" width="7.08984375" style="96" customWidth="1"/>
    <col min="15599" max="15599" width="7.453125" style="96" customWidth="1"/>
    <col min="15600" max="15600" width="6.453125" style="96" customWidth="1"/>
    <col min="15601" max="15601" width="16.90625" style="96" customWidth="1"/>
    <col min="15602" max="15603" width="25.08984375" style="96" customWidth="1"/>
    <col min="15604" max="15606" width="16.08984375" style="96" customWidth="1"/>
    <col min="15607" max="15607" width="15.453125" style="96" customWidth="1"/>
    <col min="15608" max="15611" width="11" style="96" customWidth="1"/>
    <col min="15612" max="15612" width="21.08984375" style="96" customWidth="1"/>
    <col min="15613" max="15613" width="21.453125" style="96" customWidth="1"/>
    <col min="15614" max="15614" width="10.90625" style="96" customWidth="1"/>
    <col min="15615" max="15615" width="7.453125" style="96" customWidth="1"/>
    <col min="15616" max="15616" width="6.453125" style="96" customWidth="1"/>
    <col min="15617" max="15618" width="9" style="96"/>
    <col min="15619" max="15619" width="10" style="96" customWidth="1"/>
    <col min="15620" max="15622" width="11.90625" style="96" customWidth="1"/>
    <col min="15623" max="15623" width="9" style="96"/>
    <col min="15624" max="15624" width="8.08984375" style="96" customWidth="1"/>
    <col min="15625" max="15625" width="21.90625" style="96" customWidth="1"/>
    <col min="15626" max="15626" width="21.08984375" style="96" customWidth="1"/>
    <col min="15627" max="15627" width="9" style="96"/>
    <col min="15628" max="15628" width="21.90625" style="96" customWidth="1"/>
    <col min="15629" max="15629" width="21.08984375" style="96" customWidth="1"/>
    <col min="15630" max="15848" width="9" style="96"/>
    <col min="15849" max="15849" width="5.453125" style="96" customWidth="1"/>
    <col min="15850" max="15850" width="12.90625" style="96" customWidth="1"/>
    <col min="15851" max="15851" width="11.453125" style="96" customWidth="1"/>
    <col min="15852" max="15852" width="14.453125" style="96" customWidth="1"/>
    <col min="15853" max="15853" width="20.08984375" style="96" customWidth="1"/>
    <col min="15854" max="15854" width="7.08984375" style="96" customWidth="1"/>
    <col min="15855" max="15855" width="7.453125" style="96" customWidth="1"/>
    <col min="15856" max="15856" width="6.453125" style="96" customWidth="1"/>
    <col min="15857" max="15857" width="16.90625" style="96" customWidth="1"/>
    <col min="15858" max="15859" width="25.08984375" style="96" customWidth="1"/>
    <col min="15860" max="15862" width="16.08984375" style="96" customWidth="1"/>
    <col min="15863" max="15863" width="15.453125" style="96" customWidth="1"/>
    <col min="15864" max="15867" width="11" style="96" customWidth="1"/>
    <col min="15868" max="15868" width="21.08984375" style="96" customWidth="1"/>
    <col min="15869" max="15869" width="21.453125" style="96" customWidth="1"/>
    <col min="15870" max="15870" width="10.90625" style="96" customWidth="1"/>
    <col min="15871" max="15871" width="7.453125" style="96" customWidth="1"/>
    <col min="15872" max="15872" width="6.453125" style="96" customWidth="1"/>
    <col min="15873" max="15874" width="9" style="96"/>
    <col min="15875" max="15875" width="10" style="96" customWidth="1"/>
    <col min="15876" max="15878" width="11.90625" style="96" customWidth="1"/>
    <col min="15879" max="15879" width="9" style="96"/>
    <col min="15880" max="15880" width="8.08984375" style="96" customWidth="1"/>
    <col min="15881" max="15881" width="21.90625" style="96" customWidth="1"/>
    <col min="15882" max="15882" width="21.08984375" style="96" customWidth="1"/>
    <col min="15883" max="15883" width="9" style="96"/>
    <col min="15884" max="15884" width="21.90625" style="96" customWidth="1"/>
    <col min="15885" max="15885" width="21.08984375" style="96" customWidth="1"/>
    <col min="15886" max="16104" width="9" style="96"/>
    <col min="16105" max="16105" width="5.453125" style="96" customWidth="1"/>
    <col min="16106" max="16106" width="12.90625" style="96" customWidth="1"/>
    <col min="16107" max="16107" width="11.453125" style="96" customWidth="1"/>
    <col min="16108" max="16108" width="14.453125" style="96" customWidth="1"/>
    <col min="16109" max="16109" width="20.08984375" style="96" customWidth="1"/>
    <col min="16110" max="16110" width="7.08984375" style="96" customWidth="1"/>
    <col min="16111" max="16111" width="7.453125" style="96" customWidth="1"/>
    <col min="16112" max="16112" width="6.453125" style="96" customWidth="1"/>
    <col min="16113" max="16113" width="16.90625" style="96" customWidth="1"/>
    <col min="16114" max="16115" width="25.08984375" style="96" customWidth="1"/>
    <col min="16116" max="16118" width="16.08984375" style="96" customWidth="1"/>
    <col min="16119" max="16119" width="15.453125" style="96" customWidth="1"/>
    <col min="16120" max="16123" width="11" style="96" customWidth="1"/>
    <col min="16124" max="16124" width="21.08984375" style="96" customWidth="1"/>
    <col min="16125" max="16125" width="21.453125" style="96" customWidth="1"/>
    <col min="16126" max="16126" width="10.90625" style="96" customWidth="1"/>
    <col min="16127" max="16127" width="7.453125" style="96" customWidth="1"/>
    <col min="16128" max="16128" width="6.453125" style="96" customWidth="1"/>
    <col min="16129" max="16130" width="9" style="96"/>
    <col min="16131" max="16131" width="10" style="96" customWidth="1"/>
    <col min="16132" max="16134" width="11.90625" style="96" customWidth="1"/>
    <col min="16135" max="16135" width="9" style="96"/>
    <col min="16136" max="16136" width="8.08984375" style="96" customWidth="1"/>
    <col min="16137" max="16137" width="21.90625" style="96" customWidth="1"/>
    <col min="16138" max="16138" width="21.08984375" style="96" customWidth="1"/>
    <col min="16139" max="16139" width="9" style="96"/>
    <col min="16140" max="16140" width="21.90625" style="96" customWidth="1"/>
    <col min="16141" max="16141" width="21.08984375" style="96" customWidth="1"/>
    <col min="16142" max="16384" width="9" style="96"/>
  </cols>
  <sheetData>
    <row r="1" spans="1:14" ht="27" hidden="1" customHeight="1">
      <c r="A1" s="443" t="s">
        <v>118</v>
      </c>
      <c r="B1" s="443"/>
      <c r="C1" s="443"/>
      <c r="D1" s="443"/>
      <c r="E1" s="443"/>
      <c r="F1" s="443"/>
      <c r="G1" s="443"/>
      <c r="H1" s="443"/>
      <c r="I1" s="443"/>
      <c r="J1" s="443"/>
      <c r="K1" s="443"/>
      <c r="L1" s="443"/>
      <c r="M1" s="443"/>
      <c r="N1" s="443"/>
    </row>
    <row r="2" spans="1:14" ht="24.75" customHeight="1">
      <c r="A2" s="444" t="s">
        <v>119</v>
      </c>
      <c r="B2" s="444"/>
      <c r="C2" s="444"/>
      <c r="D2" s="444"/>
      <c r="E2" s="444"/>
      <c r="F2" s="444"/>
      <c r="G2" s="444"/>
      <c r="H2" s="444"/>
      <c r="I2" s="444"/>
      <c r="J2" s="444"/>
      <c r="K2" s="444"/>
      <c r="L2" s="444"/>
      <c r="M2" s="444"/>
      <c r="N2" s="444"/>
    </row>
    <row r="3" spans="1:14" ht="47.15" customHeight="1">
      <c r="A3" s="97" t="s">
        <v>120</v>
      </c>
      <c r="B3" s="97" t="s">
        <v>109</v>
      </c>
      <c r="C3" s="97"/>
      <c r="D3" s="97" t="s">
        <v>121</v>
      </c>
      <c r="E3" s="97" t="s">
        <v>122</v>
      </c>
      <c r="F3" s="98" t="s">
        <v>123</v>
      </c>
      <c r="G3" s="98" t="s">
        <v>239</v>
      </c>
      <c r="H3" s="98" t="s">
        <v>137</v>
      </c>
      <c r="I3" s="98" t="s">
        <v>240</v>
      </c>
      <c r="J3" s="98" t="s">
        <v>241</v>
      </c>
      <c r="K3" s="98" t="s">
        <v>124</v>
      </c>
      <c r="L3" s="98" t="s">
        <v>242</v>
      </c>
      <c r="M3" s="98" t="s">
        <v>243</v>
      </c>
      <c r="N3" s="97" t="s">
        <v>7</v>
      </c>
    </row>
    <row r="4" spans="1:14" ht="22" customHeight="1">
      <c r="A4" s="99">
        <v>1</v>
      </c>
      <c r="B4" s="100">
        <v>262.89999999999998</v>
      </c>
      <c r="C4" s="100">
        <v>263.14999999999998</v>
      </c>
      <c r="D4" s="101" t="s">
        <v>125</v>
      </c>
      <c r="E4" s="101" t="s">
        <v>126</v>
      </c>
      <c r="F4" s="101" t="s">
        <v>113</v>
      </c>
      <c r="G4" s="101"/>
      <c r="H4" s="99" t="s">
        <v>130</v>
      </c>
      <c r="I4" s="99"/>
      <c r="J4" s="99" t="s">
        <v>130</v>
      </c>
      <c r="K4" s="99">
        <v>1</v>
      </c>
      <c r="L4" s="102"/>
      <c r="M4" s="102"/>
      <c r="N4" s="102"/>
    </row>
    <row r="5" spans="1:14" ht="32.15" customHeight="1">
      <c r="A5" s="103">
        <v>2</v>
      </c>
      <c r="B5" s="104">
        <v>266.52</v>
      </c>
      <c r="C5" s="104">
        <v>266.52</v>
      </c>
      <c r="D5" s="103" t="s">
        <v>125</v>
      </c>
      <c r="E5" s="103" t="s">
        <v>127</v>
      </c>
      <c r="F5" s="103" t="s">
        <v>115</v>
      </c>
      <c r="G5" s="103"/>
      <c r="H5" s="103"/>
      <c r="I5" s="103" t="s">
        <v>130</v>
      </c>
      <c r="J5" s="103">
        <v>1</v>
      </c>
      <c r="K5" s="103">
        <v>1</v>
      </c>
      <c r="L5" s="103" t="s">
        <v>130</v>
      </c>
      <c r="M5" s="103" t="s">
        <v>130</v>
      </c>
      <c r="N5" s="103" t="s">
        <v>128</v>
      </c>
    </row>
    <row r="6" spans="1:14">
      <c r="A6" s="99">
        <v>3</v>
      </c>
      <c r="B6" s="104">
        <v>266.62</v>
      </c>
      <c r="C6" s="104">
        <v>266.62</v>
      </c>
      <c r="D6" s="103" t="s">
        <v>129</v>
      </c>
      <c r="E6" s="103" t="s">
        <v>127</v>
      </c>
      <c r="F6" s="103" t="s">
        <v>115</v>
      </c>
      <c r="G6" s="103"/>
      <c r="H6" s="103"/>
      <c r="I6" s="103" t="s">
        <v>130</v>
      </c>
      <c r="J6" s="103">
        <v>1</v>
      </c>
      <c r="K6" s="103">
        <v>1</v>
      </c>
      <c r="L6" s="103" t="s">
        <v>130</v>
      </c>
      <c r="M6" s="103" t="s">
        <v>130</v>
      </c>
      <c r="N6" s="103" t="s">
        <v>128</v>
      </c>
    </row>
    <row r="7" spans="1:14">
      <c r="A7" s="103">
        <v>4</v>
      </c>
      <c r="B7" s="104">
        <v>266.72000000000003</v>
      </c>
      <c r="C7" s="104">
        <v>266.72000000000003</v>
      </c>
      <c r="D7" s="103" t="s">
        <v>125</v>
      </c>
      <c r="E7" s="103" t="s">
        <v>127</v>
      </c>
      <c r="F7" s="103" t="s">
        <v>115</v>
      </c>
      <c r="G7" s="103"/>
      <c r="H7" s="103"/>
      <c r="I7" s="103">
        <v>1</v>
      </c>
      <c r="J7" s="103">
        <v>1</v>
      </c>
      <c r="K7" s="103">
        <v>1</v>
      </c>
      <c r="L7" s="103" t="s">
        <v>130</v>
      </c>
      <c r="M7" s="103" t="s">
        <v>130</v>
      </c>
      <c r="N7" s="103" t="s">
        <v>128</v>
      </c>
    </row>
    <row r="8" spans="1:14">
      <c r="A8" s="99">
        <v>5</v>
      </c>
      <c r="B8" s="104">
        <v>266.98</v>
      </c>
      <c r="C8" s="104">
        <v>266.98</v>
      </c>
      <c r="D8" s="103" t="s">
        <v>125</v>
      </c>
      <c r="E8" s="103" t="s">
        <v>127</v>
      </c>
      <c r="F8" s="103" t="s">
        <v>115</v>
      </c>
      <c r="G8" s="103"/>
      <c r="H8" s="103"/>
      <c r="I8" s="103" t="s">
        <v>130</v>
      </c>
      <c r="J8" s="103">
        <v>1</v>
      </c>
      <c r="K8" s="103">
        <v>1</v>
      </c>
      <c r="L8" s="103" t="s">
        <v>130</v>
      </c>
      <c r="M8" s="103" t="s">
        <v>130</v>
      </c>
      <c r="N8" s="103" t="s">
        <v>128</v>
      </c>
    </row>
    <row r="9" spans="1:14">
      <c r="A9" s="103">
        <v>6</v>
      </c>
      <c r="B9" s="104">
        <v>266.98</v>
      </c>
      <c r="C9" s="104">
        <v>266.98</v>
      </c>
      <c r="D9" s="103" t="s">
        <v>129</v>
      </c>
      <c r="E9" s="103" t="s">
        <v>127</v>
      </c>
      <c r="F9" s="103" t="s">
        <v>115</v>
      </c>
      <c r="G9" s="103"/>
      <c r="H9" s="103"/>
      <c r="I9" s="103" t="s">
        <v>130</v>
      </c>
      <c r="J9" s="103">
        <v>1</v>
      </c>
      <c r="K9" s="103">
        <v>1</v>
      </c>
      <c r="L9" s="103" t="s">
        <v>130</v>
      </c>
      <c r="M9" s="103" t="s">
        <v>130</v>
      </c>
      <c r="N9" s="103" t="s">
        <v>128</v>
      </c>
    </row>
    <row r="10" spans="1:14">
      <c r="A10" s="99">
        <v>7</v>
      </c>
      <c r="B10" s="104">
        <v>267.10000000000002</v>
      </c>
      <c r="C10" s="104">
        <v>267.10000000000002</v>
      </c>
      <c r="D10" s="103" t="s">
        <v>125</v>
      </c>
      <c r="E10" s="103" t="s">
        <v>127</v>
      </c>
      <c r="F10" s="103" t="s">
        <v>115</v>
      </c>
      <c r="G10" s="103"/>
      <c r="H10" s="103"/>
      <c r="I10" s="103" t="s">
        <v>130</v>
      </c>
      <c r="J10" s="103">
        <v>1</v>
      </c>
      <c r="K10" s="103" t="s">
        <v>130</v>
      </c>
      <c r="L10" s="103" t="s">
        <v>130</v>
      </c>
      <c r="M10" s="103" t="s">
        <v>130</v>
      </c>
      <c r="N10" s="103" t="s">
        <v>128</v>
      </c>
    </row>
    <row r="11" spans="1:14">
      <c r="A11" s="103">
        <v>8</v>
      </c>
      <c r="B11" s="104">
        <v>267.10000000000002</v>
      </c>
      <c r="C11" s="104">
        <v>267.10000000000002</v>
      </c>
      <c r="D11" s="103" t="s">
        <v>129</v>
      </c>
      <c r="E11" s="103" t="s">
        <v>127</v>
      </c>
      <c r="F11" s="103" t="s">
        <v>115</v>
      </c>
      <c r="G11" s="103"/>
      <c r="H11" s="103"/>
      <c r="I11" s="103" t="s">
        <v>130</v>
      </c>
      <c r="J11" s="103">
        <v>1</v>
      </c>
      <c r="K11" s="103" t="s">
        <v>130</v>
      </c>
      <c r="L11" s="103" t="s">
        <v>130</v>
      </c>
      <c r="M11" s="103" t="s">
        <v>130</v>
      </c>
      <c r="N11" s="103" t="s">
        <v>128</v>
      </c>
    </row>
    <row r="12" spans="1:14">
      <c r="A12" s="99">
        <v>9</v>
      </c>
      <c r="B12" s="104">
        <v>267.16000000000003</v>
      </c>
      <c r="C12" s="104">
        <v>267.16000000000003</v>
      </c>
      <c r="D12" s="103" t="s">
        <v>129</v>
      </c>
      <c r="E12" s="103" t="s">
        <v>127</v>
      </c>
      <c r="F12" s="103" t="s">
        <v>115</v>
      </c>
      <c r="G12" s="103"/>
      <c r="H12" s="103"/>
      <c r="I12" s="103" t="s">
        <v>130</v>
      </c>
      <c r="J12" s="103">
        <v>1</v>
      </c>
      <c r="K12" s="103">
        <v>1</v>
      </c>
      <c r="L12" s="103" t="s">
        <v>130</v>
      </c>
      <c r="M12" s="103" t="s">
        <v>130</v>
      </c>
      <c r="N12" s="103" t="s">
        <v>128</v>
      </c>
    </row>
    <row r="13" spans="1:14">
      <c r="A13" s="103">
        <v>10</v>
      </c>
      <c r="B13" s="104">
        <v>267.29000000000002</v>
      </c>
      <c r="C13" s="104">
        <v>267.29000000000002</v>
      </c>
      <c r="D13" s="103" t="s">
        <v>125</v>
      </c>
      <c r="E13" s="103" t="s">
        <v>127</v>
      </c>
      <c r="F13" s="103" t="s">
        <v>115</v>
      </c>
      <c r="G13" s="103"/>
      <c r="H13" s="103"/>
      <c r="I13" s="103" t="s">
        <v>130</v>
      </c>
      <c r="J13" s="103">
        <v>1</v>
      </c>
      <c r="K13" s="103">
        <v>1</v>
      </c>
      <c r="L13" s="103">
        <v>1</v>
      </c>
      <c r="M13" s="103">
        <v>1</v>
      </c>
      <c r="N13" s="103" t="s">
        <v>128</v>
      </c>
    </row>
    <row r="14" spans="1:14">
      <c r="A14" s="99">
        <v>11</v>
      </c>
      <c r="B14" s="104">
        <v>268.14999999999998</v>
      </c>
      <c r="C14" s="104">
        <v>268.14999999999998</v>
      </c>
      <c r="D14" s="103" t="s">
        <v>129</v>
      </c>
      <c r="E14" s="103" t="s">
        <v>127</v>
      </c>
      <c r="F14" s="103" t="s">
        <v>115</v>
      </c>
      <c r="G14" s="103"/>
      <c r="H14" s="103"/>
      <c r="I14" s="103" t="s">
        <v>130</v>
      </c>
      <c r="J14" s="103">
        <v>1</v>
      </c>
      <c r="K14" s="103">
        <v>1</v>
      </c>
      <c r="L14" s="103" t="s">
        <v>130</v>
      </c>
      <c r="M14" s="103" t="s">
        <v>130</v>
      </c>
      <c r="N14" s="103"/>
    </row>
    <row r="15" spans="1:14">
      <c r="A15" s="103">
        <v>12</v>
      </c>
      <c r="B15" s="100">
        <v>269.7</v>
      </c>
      <c r="C15" s="100">
        <v>270.35000000000002</v>
      </c>
      <c r="D15" s="101" t="s">
        <v>131</v>
      </c>
      <c r="E15" s="101" t="s">
        <v>132</v>
      </c>
      <c r="F15" s="101" t="s">
        <v>113</v>
      </c>
      <c r="G15" s="101"/>
      <c r="H15" s="99">
        <v>1</v>
      </c>
      <c r="I15" s="99" t="s">
        <v>130</v>
      </c>
      <c r="J15" s="99">
        <v>1</v>
      </c>
      <c r="K15" s="99">
        <v>1</v>
      </c>
      <c r="L15" s="102"/>
      <c r="M15" s="102"/>
      <c r="N15" s="102"/>
    </row>
    <row r="16" spans="1:14">
      <c r="A16" s="99">
        <v>13</v>
      </c>
      <c r="B16" s="104">
        <v>270.10000000000002</v>
      </c>
      <c r="C16" s="104">
        <v>270.10000000000002</v>
      </c>
      <c r="D16" s="103" t="s">
        <v>129</v>
      </c>
      <c r="E16" s="103" t="s">
        <v>127</v>
      </c>
      <c r="F16" s="103" t="s">
        <v>115</v>
      </c>
      <c r="G16" s="103"/>
      <c r="H16" s="103"/>
      <c r="I16" s="103" t="s">
        <v>130</v>
      </c>
      <c r="J16" s="103" t="s">
        <v>130</v>
      </c>
      <c r="K16" s="103" t="s">
        <v>130</v>
      </c>
      <c r="L16" s="103">
        <v>1</v>
      </c>
      <c r="M16" s="103">
        <v>1</v>
      </c>
      <c r="N16" s="103"/>
    </row>
    <row r="17" spans="1:14">
      <c r="A17" s="103">
        <v>14</v>
      </c>
      <c r="B17" s="100">
        <v>277.3</v>
      </c>
      <c r="C17" s="100">
        <v>278.10000000000002</v>
      </c>
      <c r="D17" s="101" t="s">
        <v>131</v>
      </c>
      <c r="E17" s="101" t="s">
        <v>132</v>
      </c>
      <c r="F17" s="101" t="s">
        <v>113</v>
      </c>
      <c r="G17" s="101"/>
      <c r="H17" s="99" t="s">
        <v>130</v>
      </c>
      <c r="I17" s="99" t="s">
        <v>130</v>
      </c>
      <c r="J17" s="99">
        <v>1</v>
      </c>
      <c r="K17" s="99">
        <v>1</v>
      </c>
      <c r="L17" s="102"/>
      <c r="M17" s="102"/>
      <c r="N17" s="102"/>
    </row>
    <row r="18" spans="1:14">
      <c r="A18" s="99">
        <v>15</v>
      </c>
      <c r="B18" s="104">
        <v>277.77</v>
      </c>
      <c r="C18" s="104">
        <v>277.77</v>
      </c>
      <c r="D18" s="103" t="s">
        <v>125</v>
      </c>
      <c r="E18" s="103" t="s">
        <v>127</v>
      </c>
      <c r="F18" s="103" t="s">
        <v>115</v>
      </c>
      <c r="G18" s="103"/>
      <c r="H18" s="103"/>
      <c r="I18" s="103" t="s">
        <v>130</v>
      </c>
      <c r="J18" s="103" t="s">
        <v>130</v>
      </c>
      <c r="K18" s="103">
        <v>1</v>
      </c>
      <c r="L18" s="103" t="s">
        <v>130</v>
      </c>
      <c r="M18" s="103" t="s">
        <v>130</v>
      </c>
      <c r="N18" s="103"/>
    </row>
    <row r="19" spans="1:14">
      <c r="A19" s="103">
        <v>16</v>
      </c>
      <c r="B19" s="104">
        <v>277.77</v>
      </c>
      <c r="C19" s="104">
        <v>277.77</v>
      </c>
      <c r="D19" s="103" t="s">
        <v>129</v>
      </c>
      <c r="E19" s="103" t="s">
        <v>127</v>
      </c>
      <c r="F19" s="103" t="s">
        <v>115</v>
      </c>
      <c r="G19" s="103"/>
      <c r="H19" s="103"/>
      <c r="I19" s="103" t="s">
        <v>130</v>
      </c>
      <c r="J19" s="103" t="s">
        <v>130</v>
      </c>
      <c r="K19" s="103">
        <v>1</v>
      </c>
      <c r="L19" s="103" t="s">
        <v>130</v>
      </c>
      <c r="M19" s="103" t="s">
        <v>130</v>
      </c>
      <c r="N19" s="103"/>
    </row>
    <row r="20" spans="1:14">
      <c r="A20" s="99">
        <v>17</v>
      </c>
      <c r="B20" s="100">
        <v>282</v>
      </c>
      <c r="C20" s="100">
        <v>282.8</v>
      </c>
      <c r="D20" s="101" t="s">
        <v>131</v>
      </c>
      <c r="E20" s="101" t="s">
        <v>132</v>
      </c>
      <c r="F20" s="101" t="s">
        <v>113</v>
      </c>
      <c r="G20" s="101"/>
      <c r="H20" s="99" t="s">
        <v>130</v>
      </c>
      <c r="I20" s="99" t="s">
        <v>130</v>
      </c>
      <c r="J20" s="99">
        <v>2</v>
      </c>
      <c r="K20" s="99">
        <v>2</v>
      </c>
      <c r="L20" s="102"/>
      <c r="M20" s="102"/>
      <c r="N20" s="102"/>
    </row>
    <row r="21" spans="1:14">
      <c r="A21" s="103">
        <v>18</v>
      </c>
      <c r="B21" s="104">
        <v>282.38</v>
      </c>
      <c r="C21" s="104">
        <v>282.38</v>
      </c>
      <c r="D21" s="103" t="s">
        <v>125</v>
      </c>
      <c r="E21" s="103" t="s">
        <v>127</v>
      </c>
      <c r="F21" s="103" t="s">
        <v>115</v>
      </c>
      <c r="G21" s="103"/>
      <c r="H21" s="103">
        <v>1</v>
      </c>
      <c r="I21" s="103" t="s">
        <v>130</v>
      </c>
      <c r="J21" s="103">
        <v>1</v>
      </c>
      <c r="K21" s="103">
        <v>1</v>
      </c>
      <c r="L21" s="103" t="s">
        <v>130</v>
      </c>
      <c r="M21" s="103" t="s">
        <v>130</v>
      </c>
      <c r="N21" s="105"/>
    </row>
    <row r="22" spans="1:14">
      <c r="A22" s="99">
        <v>19</v>
      </c>
      <c r="B22" s="104">
        <v>282.38</v>
      </c>
      <c r="C22" s="104">
        <v>282.38</v>
      </c>
      <c r="D22" s="103" t="s">
        <v>129</v>
      </c>
      <c r="E22" s="103" t="s">
        <v>127</v>
      </c>
      <c r="F22" s="103" t="s">
        <v>115</v>
      </c>
      <c r="G22" s="103"/>
      <c r="H22" s="103">
        <v>1</v>
      </c>
      <c r="I22" s="103" t="s">
        <v>130</v>
      </c>
      <c r="J22" s="103">
        <v>1</v>
      </c>
      <c r="K22" s="103">
        <v>1</v>
      </c>
      <c r="L22" s="103" t="s">
        <v>130</v>
      </c>
      <c r="M22" s="103" t="s">
        <v>130</v>
      </c>
      <c r="N22" s="103"/>
    </row>
    <row r="23" spans="1:14">
      <c r="A23" s="103">
        <v>20</v>
      </c>
      <c r="B23" s="100">
        <v>287.85000000000002</v>
      </c>
      <c r="C23" s="100">
        <v>288.64999999999998</v>
      </c>
      <c r="D23" s="101" t="s">
        <v>131</v>
      </c>
      <c r="E23" s="101" t="s">
        <v>132</v>
      </c>
      <c r="F23" s="101" t="s">
        <v>113</v>
      </c>
      <c r="G23" s="101"/>
      <c r="H23" s="99" t="s">
        <v>130</v>
      </c>
      <c r="I23" s="99" t="s">
        <v>130</v>
      </c>
      <c r="J23" s="99">
        <v>2</v>
      </c>
      <c r="K23" s="99">
        <v>2</v>
      </c>
      <c r="L23" s="102"/>
      <c r="M23" s="102"/>
      <c r="N23" s="102"/>
    </row>
    <row r="24" spans="1:14">
      <c r="A24" s="99">
        <v>21</v>
      </c>
      <c r="B24" s="100">
        <v>288.89999999999998</v>
      </c>
      <c r="C24" s="100">
        <v>289.5</v>
      </c>
      <c r="D24" s="101" t="s">
        <v>131</v>
      </c>
      <c r="E24" s="101" t="s">
        <v>132</v>
      </c>
      <c r="F24" s="101" t="s">
        <v>113</v>
      </c>
      <c r="G24" s="101"/>
      <c r="H24" s="99" t="s">
        <v>130</v>
      </c>
      <c r="I24" s="99" t="s">
        <v>130</v>
      </c>
      <c r="J24" s="99">
        <v>2</v>
      </c>
      <c r="K24" s="99">
        <v>2</v>
      </c>
      <c r="L24" s="102"/>
      <c r="M24" s="102"/>
      <c r="N24" s="102"/>
    </row>
    <row r="25" spans="1:14">
      <c r="A25" s="103">
        <v>22</v>
      </c>
      <c r="B25" s="100">
        <v>295</v>
      </c>
      <c r="C25" s="100">
        <v>295.73</v>
      </c>
      <c r="D25" s="101" t="s">
        <v>125</v>
      </c>
      <c r="E25" s="101" t="s">
        <v>132</v>
      </c>
      <c r="F25" s="101" t="s">
        <v>113</v>
      </c>
      <c r="G25" s="101"/>
      <c r="H25" s="99">
        <v>1</v>
      </c>
      <c r="I25" s="99">
        <v>3</v>
      </c>
      <c r="J25" s="99">
        <v>2</v>
      </c>
      <c r="K25" s="99">
        <v>2</v>
      </c>
      <c r="L25" s="102"/>
      <c r="M25" s="102"/>
      <c r="N25" s="102"/>
    </row>
    <row r="26" spans="1:14">
      <c r="A26" s="99">
        <v>23</v>
      </c>
      <c r="B26" s="100">
        <v>295</v>
      </c>
      <c r="C26" s="100">
        <v>295.73</v>
      </c>
      <c r="D26" s="101" t="s">
        <v>129</v>
      </c>
      <c r="E26" s="101" t="s">
        <v>132</v>
      </c>
      <c r="F26" s="101" t="s">
        <v>113</v>
      </c>
      <c r="G26" s="101"/>
      <c r="H26" s="99">
        <v>1</v>
      </c>
      <c r="I26" s="99">
        <v>3</v>
      </c>
      <c r="J26" s="99">
        <v>2</v>
      </c>
      <c r="K26" s="99">
        <v>2</v>
      </c>
      <c r="L26" s="102"/>
      <c r="M26" s="102"/>
      <c r="N26" s="102"/>
    </row>
    <row r="27" spans="1:14">
      <c r="A27" s="103">
        <v>24</v>
      </c>
      <c r="B27" s="104">
        <v>295.37</v>
      </c>
      <c r="C27" s="104">
        <v>295.37</v>
      </c>
      <c r="D27" s="103" t="s">
        <v>129</v>
      </c>
      <c r="E27" s="103" t="s">
        <v>127</v>
      </c>
      <c r="F27" s="103" t="s">
        <v>115</v>
      </c>
      <c r="G27" s="103"/>
      <c r="H27" s="103"/>
      <c r="I27" s="103" t="s">
        <v>130</v>
      </c>
      <c r="J27" s="103">
        <v>1</v>
      </c>
      <c r="K27" s="103">
        <v>1</v>
      </c>
      <c r="L27" s="103" t="s">
        <v>130</v>
      </c>
      <c r="M27" s="103" t="s">
        <v>130</v>
      </c>
      <c r="N27" s="103"/>
    </row>
    <row r="28" spans="1:14">
      <c r="A28" s="99">
        <v>25</v>
      </c>
      <c r="B28" s="100">
        <v>303.25</v>
      </c>
      <c r="C28" s="100">
        <v>303.95</v>
      </c>
      <c r="D28" s="101" t="s">
        <v>131</v>
      </c>
      <c r="E28" s="101" t="s">
        <v>132</v>
      </c>
      <c r="F28" s="101" t="s">
        <v>113</v>
      </c>
      <c r="G28" s="101"/>
      <c r="H28" s="99" t="s">
        <v>130</v>
      </c>
      <c r="I28" s="99" t="s">
        <v>130</v>
      </c>
      <c r="J28" s="99">
        <v>2</v>
      </c>
      <c r="K28" s="99">
        <v>2</v>
      </c>
      <c r="L28" s="102"/>
      <c r="M28" s="102"/>
      <c r="N28" s="102"/>
    </row>
    <row r="29" spans="1:14">
      <c r="A29" s="103">
        <v>26</v>
      </c>
      <c r="B29" s="104">
        <v>303.64999999999998</v>
      </c>
      <c r="C29" s="104">
        <v>303.64999999999998</v>
      </c>
      <c r="D29" s="103" t="s">
        <v>129</v>
      </c>
      <c r="E29" s="103" t="s">
        <v>127</v>
      </c>
      <c r="F29" s="103" t="s">
        <v>115</v>
      </c>
      <c r="G29" s="103"/>
      <c r="H29" s="103"/>
      <c r="I29" s="103" t="s">
        <v>130</v>
      </c>
      <c r="J29" s="103">
        <v>1</v>
      </c>
      <c r="K29" s="103">
        <v>1</v>
      </c>
      <c r="L29" s="103">
        <v>1</v>
      </c>
      <c r="M29" s="103">
        <v>1</v>
      </c>
      <c r="N29" s="103"/>
    </row>
    <row r="30" spans="1:14">
      <c r="A30" s="99">
        <v>27</v>
      </c>
      <c r="B30" s="100">
        <v>305.05</v>
      </c>
      <c r="C30" s="100">
        <v>305.89999999999998</v>
      </c>
      <c r="D30" s="101" t="s">
        <v>125</v>
      </c>
      <c r="E30" s="101" t="s">
        <v>132</v>
      </c>
      <c r="F30" s="101" t="s">
        <v>113</v>
      </c>
      <c r="G30" s="101"/>
      <c r="H30" s="99" t="s">
        <v>130</v>
      </c>
      <c r="I30" s="99" t="s">
        <v>130</v>
      </c>
      <c r="J30" s="99">
        <v>2</v>
      </c>
      <c r="K30" s="99">
        <v>2</v>
      </c>
      <c r="L30" s="102"/>
      <c r="M30" s="102"/>
      <c r="N30" s="102"/>
    </row>
    <row r="31" spans="1:14">
      <c r="A31" s="103">
        <v>28</v>
      </c>
      <c r="B31" s="100">
        <v>305.05</v>
      </c>
      <c r="C31" s="100">
        <v>305.89999999999998</v>
      </c>
      <c r="D31" s="101" t="s">
        <v>129</v>
      </c>
      <c r="E31" s="101" t="s">
        <v>132</v>
      </c>
      <c r="F31" s="101" t="s">
        <v>113</v>
      </c>
      <c r="G31" s="101"/>
      <c r="H31" s="99" t="s">
        <v>130</v>
      </c>
      <c r="I31" s="99" t="s">
        <v>130</v>
      </c>
      <c r="J31" s="99">
        <v>2</v>
      </c>
      <c r="K31" s="99">
        <v>2</v>
      </c>
      <c r="L31" s="102"/>
      <c r="M31" s="102"/>
      <c r="N31" s="102"/>
    </row>
    <row r="32" spans="1:14">
      <c r="A32" s="99">
        <v>29</v>
      </c>
      <c r="B32" s="104">
        <v>305.41000000000003</v>
      </c>
      <c r="C32" s="104">
        <v>305.41000000000003</v>
      </c>
      <c r="D32" s="103" t="s">
        <v>125</v>
      </c>
      <c r="E32" s="103" t="s">
        <v>127</v>
      </c>
      <c r="F32" s="103" t="s">
        <v>115</v>
      </c>
      <c r="G32" s="103"/>
      <c r="H32" s="103"/>
      <c r="I32" s="103" t="s">
        <v>130</v>
      </c>
      <c r="J32" s="103">
        <v>1</v>
      </c>
      <c r="K32" s="103">
        <v>1</v>
      </c>
      <c r="L32" s="103" t="s">
        <v>130</v>
      </c>
      <c r="M32" s="103" t="s">
        <v>130</v>
      </c>
      <c r="N32" s="103"/>
    </row>
    <row r="33" spans="1:14">
      <c r="A33" s="103">
        <v>30</v>
      </c>
      <c r="B33" s="104">
        <v>305.41000000000003</v>
      </c>
      <c r="C33" s="104">
        <v>305.41000000000003</v>
      </c>
      <c r="D33" s="103" t="s">
        <v>129</v>
      </c>
      <c r="E33" s="103" t="s">
        <v>127</v>
      </c>
      <c r="F33" s="103" t="s">
        <v>115</v>
      </c>
      <c r="G33" s="103"/>
      <c r="H33" s="103"/>
      <c r="I33" s="103" t="s">
        <v>130</v>
      </c>
      <c r="J33" s="103">
        <v>1</v>
      </c>
      <c r="K33" s="103">
        <v>1</v>
      </c>
      <c r="L33" s="103" t="s">
        <v>130</v>
      </c>
      <c r="M33" s="103" t="s">
        <v>130</v>
      </c>
      <c r="N33" s="103"/>
    </row>
    <row r="34" spans="1:14">
      <c r="A34" s="99">
        <v>31</v>
      </c>
      <c r="B34" s="100">
        <v>306.14999999999998</v>
      </c>
      <c r="C34" s="100">
        <v>306.3</v>
      </c>
      <c r="D34" s="101" t="s">
        <v>129</v>
      </c>
      <c r="E34" s="101" t="s">
        <v>126</v>
      </c>
      <c r="F34" s="101" t="s">
        <v>113</v>
      </c>
      <c r="G34" s="101"/>
      <c r="H34" s="99" t="s">
        <v>130</v>
      </c>
      <c r="I34" s="99" t="s">
        <v>130</v>
      </c>
      <c r="J34" s="99" t="s">
        <v>130</v>
      </c>
      <c r="K34" s="99">
        <v>1</v>
      </c>
      <c r="L34" s="102"/>
      <c r="M34" s="102"/>
      <c r="N34" s="102"/>
    </row>
    <row r="35" spans="1:14">
      <c r="A35" s="103">
        <v>32</v>
      </c>
      <c r="B35" s="100">
        <v>315.35000000000002</v>
      </c>
      <c r="C35" s="100">
        <v>316</v>
      </c>
      <c r="D35" s="101" t="s">
        <v>125</v>
      </c>
      <c r="E35" s="101" t="s">
        <v>132</v>
      </c>
      <c r="F35" s="101" t="s">
        <v>113</v>
      </c>
      <c r="G35" s="101"/>
      <c r="H35" s="99" t="s">
        <v>130</v>
      </c>
      <c r="I35" s="99" t="s">
        <v>130</v>
      </c>
      <c r="J35" s="99">
        <v>1</v>
      </c>
      <c r="K35" s="99">
        <v>1</v>
      </c>
      <c r="L35" s="102"/>
      <c r="M35" s="102"/>
      <c r="N35" s="102"/>
    </row>
    <row r="36" spans="1:14">
      <c r="A36" s="99">
        <v>33</v>
      </c>
      <c r="B36" s="104">
        <v>315.75</v>
      </c>
      <c r="C36" s="104">
        <v>315.75</v>
      </c>
      <c r="D36" s="103" t="s">
        <v>125</v>
      </c>
      <c r="E36" s="103" t="s">
        <v>127</v>
      </c>
      <c r="F36" s="103" t="s">
        <v>115</v>
      </c>
      <c r="G36" s="103"/>
      <c r="H36" s="103"/>
      <c r="I36" s="103" t="s">
        <v>130</v>
      </c>
      <c r="J36" s="103">
        <v>1</v>
      </c>
      <c r="K36" s="103">
        <v>1</v>
      </c>
      <c r="L36" s="103">
        <v>1</v>
      </c>
      <c r="M36" s="103">
        <v>1</v>
      </c>
      <c r="N36" s="103"/>
    </row>
    <row r="37" spans="1:14">
      <c r="A37" s="103">
        <v>34</v>
      </c>
      <c r="B37" s="104">
        <v>315.75</v>
      </c>
      <c r="C37" s="104">
        <v>315.75</v>
      </c>
      <c r="D37" s="103" t="s">
        <v>129</v>
      </c>
      <c r="E37" s="103" t="s">
        <v>127</v>
      </c>
      <c r="F37" s="103" t="s">
        <v>115</v>
      </c>
      <c r="G37" s="103"/>
      <c r="H37" s="103"/>
      <c r="I37" s="103" t="s">
        <v>130</v>
      </c>
      <c r="J37" s="103" t="s">
        <v>130</v>
      </c>
      <c r="K37" s="103" t="s">
        <v>130</v>
      </c>
      <c r="L37" s="103">
        <v>1</v>
      </c>
      <c r="M37" s="103">
        <v>1</v>
      </c>
      <c r="N37" s="103"/>
    </row>
    <row r="38" spans="1:14">
      <c r="A38" s="99">
        <v>35</v>
      </c>
      <c r="B38" s="104">
        <v>317.42</v>
      </c>
      <c r="C38" s="104">
        <v>317.42</v>
      </c>
      <c r="D38" s="103" t="s">
        <v>125</v>
      </c>
      <c r="E38" s="103" t="s">
        <v>127</v>
      </c>
      <c r="F38" s="103" t="s">
        <v>115</v>
      </c>
      <c r="G38" s="103"/>
      <c r="H38" s="103"/>
      <c r="I38" s="103" t="s">
        <v>130</v>
      </c>
      <c r="J38" s="103">
        <v>1</v>
      </c>
      <c r="K38" s="103">
        <v>1</v>
      </c>
      <c r="L38" s="103" t="s">
        <v>130</v>
      </c>
      <c r="M38" s="103" t="s">
        <v>130</v>
      </c>
      <c r="N38" s="103"/>
    </row>
    <row r="39" spans="1:14">
      <c r="A39" s="103">
        <v>36</v>
      </c>
      <c r="B39" s="100">
        <v>325.10000000000002</v>
      </c>
      <c r="C39" s="100">
        <v>326</v>
      </c>
      <c r="D39" s="101" t="s">
        <v>125</v>
      </c>
      <c r="E39" s="101" t="s">
        <v>132</v>
      </c>
      <c r="F39" s="101" t="s">
        <v>113</v>
      </c>
      <c r="G39" s="101"/>
      <c r="H39" s="99" t="s">
        <v>130</v>
      </c>
      <c r="I39" s="99" t="s">
        <v>130</v>
      </c>
      <c r="J39" s="99">
        <v>2</v>
      </c>
      <c r="K39" s="99">
        <v>2</v>
      </c>
      <c r="L39" s="102"/>
      <c r="M39" s="102"/>
      <c r="N39" s="102"/>
    </row>
    <row r="40" spans="1:14">
      <c r="A40" s="99">
        <v>37</v>
      </c>
      <c r="B40" s="100">
        <v>325.10000000000002</v>
      </c>
      <c r="C40" s="100">
        <v>326</v>
      </c>
      <c r="D40" s="101" t="s">
        <v>129</v>
      </c>
      <c r="E40" s="101" t="s">
        <v>132</v>
      </c>
      <c r="F40" s="101" t="s">
        <v>113</v>
      </c>
      <c r="G40" s="101"/>
      <c r="H40" s="99" t="s">
        <v>130</v>
      </c>
      <c r="I40" s="99" t="s">
        <v>130</v>
      </c>
      <c r="J40" s="99">
        <v>2</v>
      </c>
      <c r="K40" s="99">
        <v>2</v>
      </c>
      <c r="L40" s="102"/>
      <c r="M40" s="102"/>
      <c r="N40" s="102"/>
    </row>
    <row r="41" spans="1:14">
      <c r="A41" s="103">
        <v>38</v>
      </c>
      <c r="B41" s="104">
        <v>325.63</v>
      </c>
      <c r="C41" s="104">
        <v>325.63</v>
      </c>
      <c r="D41" s="103" t="s">
        <v>125</v>
      </c>
      <c r="E41" s="103" t="s">
        <v>127</v>
      </c>
      <c r="F41" s="103" t="s">
        <v>115</v>
      </c>
      <c r="G41" s="103"/>
      <c r="H41" s="103"/>
      <c r="I41" s="103" t="s">
        <v>130</v>
      </c>
      <c r="J41" s="103">
        <v>1</v>
      </c>
      <c r="K41" s="103">
        <v>1</v>
      </c>
      <c r="L41" s="103">
        <v>1</v>
      </c>
      <c r="M41" s="103">
        <v>1</v>
      </c>
      <c r="N41" s="103"/>
    </row>
    <row r="42" spans="1:14">
      <c r="A42" s="99">
        <v>39</v>
      </c>
      <c r="B42" s="104">
        <v>325.63</v>
      </c>
      <c r="C42" s="104">
        <v>325.63</v>
      </c>
      <c r="D42" s="103" t="s">
        <v>129</v>
      </c>
      <c r="E42" s="103" t="s">
        <v>127</v>
      </c>
      <c r="F42" s="103" t="s">
        <v>115</v>
      </c>
      <c r="G42" s="103"/>
      <c r="H42" s="103"/>
      <c r="I42" s="103" t="s">
        <v>130</v>
      </c>
      <c r="J42" s="103">
        <v>1</v>
      </c>
      <c r="K42" s="103">
        <v>1</v>
      </c>
      <c r="L42" s="103" t="s">
        <v>130</v>
      </c>
      <c r="M42" s="103" t="s">
        <v>130</v>
      </c>
      <c r="N42" s="103"/>
    </row>
    <row r="43" spans="1:14">
      <c r="A43" s="103">
        <v>40</v>
      </c>
      <c r="B43" s="100">
        <v>329.1</v>
      </c>
      <c r="C43" s="100">
        <v>330</v>
      </c>
      <c r="D43" s="101" t="s">
        <v>125</v>
      </c>
      <c r="E43" s="101" t="s">
        <v>132</v>
      </c>
      <c r="F43" s="101" t="s">
        <v>113</v>
      </c>
      <c r="G43" s="101"/>
      <c r="H43" s="99" t="s">
        <v>130</v>
      </c>
      <c r="I43" s="99" t="s">
        <v>130</v>
      </c>
      <c r="J43" s="99">
        <v>2</v>
      </c>
      <c r="K43" s="99">
        <v>2</v>
      </c>
      <c r="L43" s="102"/>
      <c r="M43" s="102"/>
      <c r="N43" s="102"/>
    </row>
    <row r="44" spans="1:14">
      <c r="A44" s="99">
        <v>41</v>
      </c>
      <c r="B44" s="100">
        <v>329.1</v>
      </c>
      <c r="C44" s="100">
        <v>330</v>
      </c>
      <c r="D44" s="101" t="s">
        <v>129</v>
      </c>
      <c r="E44" s="101" t="s">
        <v>132</v>
      </c>
      <c r="F44" s="101" t="s">
        <v>113</v>
      </c>
      <c r="G44" s="101"/>
      <c r="H44" s="99" t="s">
        <v>130</v>
      </c>
      <c r="I44" s="99" t="s">
        <v>130</v>
      </c>
      <c r="J44" s="99">
        <v>2</v>
      </c>
      <c r="K44" s="99">
        <v>2</v>
      </c>
      <c r="L44" s="102"/>
      <c r="M44" s="102"/>
      <c r="N44" s="102"/>
    </row>
    <row r="45" spans="1:14">
      <c r="A45" s="103">
        <v>42</v>
      </c>
      <c r="B45" s="104">
        <v>329.56</v>
      </c>
      <c r="C45" s="104">
        <v>329.56</v>
      </c>
      <c r="D45" s="103" t="s">
        <v>125</v>
      </c>
      <c r="E45" s="103" t="s">
        <v>127</v>
      </c>
      <c r="F45" s="103" t="s">
        <v>115</v>
      </c>
      <c r="G45" s="103"/>
      <c r="H45" s="103"/>
      <c r="I45" s="103" t="s">
        <v>130</v>
      </c>
      <c r="J45" s="103">
        <v>1</v>
      </c>
      <c r="K45" s="103">
        <v>1</v>
      </c>
      <c r="L45" s="103" t="s">
        <v>130</v>
      </c>
      <c r="M45" s="103" t="s">
        <v>130</v>
      </c>
      <c r="N45" s="103"/>
    </row>
    <row r="46" spans="1:14">
      <c r="A46" s="99">
        <v>43</v>
      </c>
      <c r="B46" s="104">
        <v>329.56</v>
      </c>
      <c r="C46" s="104">
        <v>329.56</v>
      </c>
      <c r="D46" s="103" t="s">
        <v>129</v>
      </c>
      <c r="E46" s="103" t="s">
        <v>127</v>
      </c>
      <c r="F46" s="103" t="s">
        <v>115</v>
      </c>
      <c r="G46" s="103"/>
      <c r="H46" s="103"/>
      <c r="I46" s="103" t="s">
        <v>130</v>
      </c>
      <c r="J46" s="103">
        <v>1</v>
      </c>
      <c r="K46" s="103">
        <v>1</v>
      </c>
      <c r="L46" s="103" t="s">
        <v>130</v>
      </c>
      <c r="M46" s="103" t="s">
        <v>130</v>
      </c>
      <c r="N46" s="103"/>
    </row>
    <row r="47" spans="1:14">
      <c r="A47" s="103">
        <v>44</v>
      </c>
      <c r="B47" s="104">
        <v>331.95</v>
      </c>
      <c r="C47" s="104">
        <v>331.95</v>
      </c>
      <c r="D47" s="103" t="s">
        <v>129</v>
      </c>
      <c r="E47" s="103" t="s">
        <v>127</v>
      </c>
      <c r="F47" s="103" t="s">
        <v>115</v>
      </c>
      <c r="G47" s="103"/>
      <c r="H47" s="103"/>
      <c r="I47" s="103" t="s">
        <v>130</v>
      </c>
      <c r="J47" s="103" t="s">
        <v>130</v>
      </c>
      <c r="K47" s="103" t="s">
        <v>130</v>
      </c>
      <c r="L47" s="103">
        <v>1</v>
      </c>
      <c r="M47" s="103">
        <v>1</v>
      </c>
      <c r="N47" s="103"/>
    </row>
    <row r="48" spans="1:14">
      <c r="A48" s="99">
        <v>45</v>
      </c>
      <c r="B48" s="104">
        <v>332.25</v>
      </c>
      <c r="C48" s="104">
        <v>332.25</v>
      </c>
      <c r="D48" s="103" t="s">
        <v>125</v>
      </c>
      <c r="E48" s="103" t="s">
        <v>127</v>
      </c>
      <c r="F48" s="103" t="s">
        <v>115</v>
      </c>
      <c r="G48" s="103"/>
      <c r="H48" s="103"/>
      <c r="I48" s="103" t="s">
        <v>130</v>
      </c>
      <c r="J48" s="103" t="s">
        <v>130</v>
      </c>
      <c r="K48" s="103" t="s">
        <v>130</v>
      </c>
      <c r="L48" s="103">
        <v>1</v>
      </c>
      <c r="M48" s="103">
        <v>1</v>
      </c>
      <c r="N48" s="103"/>
    </row>
    <row r="49" spans="1:14">
      <c r="A49" s="103">
        <v>46</v>
      </c>
      <c r="B49" s="104">
        <v>332.25</v>
      </c>
      <c r="C49" s="104">
        <v>332.25</v>
      </c>
      <c r="D49" s="103" t="s">
        <v>129</v>
      </c>
      <c r="E49" s="103" t="s">
        <v>127</v>
      </c>
      <c r="F49" s="103" t="s">
        <v>115</v>
      </c>
      <c r="G49" s="103"/>
      <c r="H49" s="103"/>
      <c r="I49" s="103" t="s">
        <v>130</v>
      </c>
      <c r="J49" s="103">
        <v>1</v>
      </c>
      <c r="K49" s="103">
        <v>1</v>
      </c>
      <c r="L49" s="103">
        <v>1</v>
      </c>
      <c r="M49" s="103">
        <v>1</v>
      </c>
      <c r="N49" s="103"/>
    </row>
    <row r="50" spans="1:14">
      <c r="A50" s="99">
        <v>47</v>
      </c>
      <c r="B50" s="104">
        <v>336.6</v>
      </c>
      <c r="C50" s="104">
        <v>336.6</v>
      </c>
      <c r="D50" s="103" t="s">
        <v>129</v>
      </c>
      <c r="E50" s="103" t="s">
        <v>127</v>
      </c>
      <c r="F50" s="103" t="s">
        <v>115</v>
      </c>
      <c r="G50" s="103"/>
      <c r="H50" s="103"/>
      <c r="I50" s="103" t="s">
        <v>130</v>
      </c>
      <c r="J50" s="103">
        <v>1</v>
      </c>
      <c r="K50" s="103">
        <v>1</v>
      </c>
      <c r="L50" s="103" t="s">
        <v>130</v>
      </c>
      <c r="M50" s="103" t="s">
        <v>130</v>
      </c>
      <c r="N50" s="103"/>
    </row>
    <row r="51" spans="1:14">
      <c r="A51" s="103">
        <v>48</v>
      </c>
      <c r="B51" s="100">
        <v>357.6</v>
      </c>
      <c r="C51" s="100">
        <v>358.45</v>
      </c>
      <c r="D51" s="101" t="s">
        <v>131</v>
      </c>
      <c r="E51" s="101" t="s">
        <v>132</v>
      </c>
      <c r="F51" s="101" t="s">
        <v>113</v>
      </c>
      <c r="G51" s="101"/>
      <c r="H51" s="99"/>
      <c r="I51" s="99"/>
      <c r="J51" s="99">
        <v>1</v>
      </c>
      <c r="K51" s="99">
        <v>1</v>
      </c>
      <c r="L51" s="102"/>
      <c r="M51" s="102"/>
      <c r="N51" s="102"/>
    </row>
    <row r="52" spans="1:14">
      <c r="A52" s="99">
        <v>49</v>
      </c>
      <c r="B52" s="104">
        <v>358.1</v>
      </c>
      <c r="C52" s="104">
        <v>358.1</v>
      </c>
      <c r="D52" s="103" t="s">
        <v>125</v>
      </c>
      <c r="E52" s="103" t="s">
        <v>127</v>
      </c>
      <c r="F52" s="103" t="s">
        <v>115</v>
      </c>
      <c r="G52" s="103"/>
      <c r="H52" s="103"/>
      <c r="I52" s="103" t="s">
        <v>130</v>
      </c>
      <c r="J52" s="103">
        <v>1</v>
      </c>
      <c r="K52" s="103">
        <v>1</v>
      </c>
      <c r="L52" s="103" t="s">
        <v>130</v>
      </c>
      <c r="M52" s="103" t="s">
        <v>130</v>
      </c>
      <c r="N52" s="103"/>
    </row>
    <row r="53" spans="1:14">
      <c r="A53" s="103">
        <v>50</v>
      </c>
      <c r="B53" s="104">
        <v>358.1</v>
      </c>
      <c r="C53" s="104">
        <v>358.1</v>
      </c>
      <c r="D53" s="103" t="s">
        <v>129</v>
      </c>
      <c r="E53" s="103" t="s">
        <v>127</v>
      </c>
      <c r="F53" s="103" t="s">
        <v>115</v>
      </c>
      <c r="G53" s="103"/>
      <c r="H53" s="103"/>
      <c r="I53" s="103" t="s">
        <v>130</v>
      </c>
      <c r="J53" s="103">
        <v>1</v>
      </c>
      <c r="K53" s="103">
        <v>1</v>
      </c>
      <c r="L53" s="103" t="s">
        <v>130</v>
      </c>
      <c r="M53" s="103" t="s">
        <v>130</v>
      </c>
      <c r="N53" s="103"/>
    </row>
    <row r="54" spans="1:14">
      <c r="A54" s="99">
        <v>51</v>
      </c>
      <c r="B54" s="104">
        <v>360.57</v>
      </c>
      <c r="C54" s="104">
        <v>360.57</v>
      </c>
      <c r="D54" s="103" t="s">
        <v>129</v>
      </c>
      <c r="E54" s="103" t="s">
        <v>127</v>
      </c>
      <c r="F54" s="103" t="s">
        <v>115</v>
      </c>
      <c r="G54" s="103"/>
      <c r="H54" s="103"/>
      <c r="I54" s="103">
        <v>1</v>
      </c>
      <c r="J54" s="103">
        <v>1</v>
      </c>
      <c r="K54" s="103">
        <v>1</v>
      </c>
      <c r="L54" s="103" t="s">
        <v>130</v>
      </c>
      <c r="M54" s="103" t="s">
        <v>130</v>
      </c>
      <c r="N54" s="103"/>
    </row>
    <row r="55" spans="1:14">
      <c r="A55" s="103">
        <v>52</v>
      </c>
      <c r="B55" s="106">
        <v>361.6</v>
      </c>
      <c r="C55" s="107">
        <v>361.6</v>
      </c>
      <c r="D55" s="108" t="s">
        <v>125</v>
      </c>
      <c r="E55" s="109" t="s">
        <v>127</v>
      </c>
      <c r="F55" s="109" t="s">
        <v>115</v>
      </c>
      <c r="G55" s="110"/>
      <c r="H55" s="110"/>
      <c r="I55" s="103" t="s">
        <v>130</v>
      </c>
      <c r="J55" s="103">
        <v>1</v>
      </c>
      <c r="K55" s="103">
        <v>1</v>
      </c>
      <c r="L55" s="103" t="s">
        <v>130</v>
      </c>
      <c r="M55" s="103" t="s">
        <v>130</v>
      </c>
      <c r="N55" s="103"/>
    </row>
    <row r="56" spans="1:14">
      <c r="A56" s="99">
        <v>53</v>
      </c>
      <c r="B56" s="106">
        <v>361.6</v>
      </c>
      <c r="C56" s="107">
        <v>361.6</v>
      </c>
      <c r="D56" s="108" t="s">
        <v>129</v>
      </c>
      <c r="E56" s="109" t="s">
        <v>127</v>
      </c>
      <c r="F56" s="109" t="s">
        <v>115</v>
      </c>
      <c r="G56" s="111"/>
      <c r="H56" s="111"/>
      <c r="I56" s="103">
        <v>1</v>
      </c>
      <c r="J56" s="103">
        <v>1</v>
      </c>
      <c r="K56" s="103">
        <v>1</v>
      </c>
      <c r="L56" s="103" t="s">
        <v>130</v>
      </c>
      <c r="M56" s="103" t="s">
        <v>130</v>
      </c>
      <c r="N56" s="103"/>
    </row>
    <row r="57" spans="1:14">
      <c r="A57" s="103">
        <v>54</v>
      </c>
      <c r="B57" s="112">
        <v>363.4</v>
      </c>
      <c r="C57" s="113">
        <v>363.95</v>
      </c>
      <c r="D57" s="114" t="s">
        <v>131</v>
      </c>
      <c r="E57" s="115" t="s">
        <v>132</v>
      </c>
      <c r="F57" s="115" t="s">
        <v>113</v>
      </c>
      <c r="G57" s="120"/>
      <c r="H57" s="116" t="s">
        <v>130</v>
      </c>
      <c r="I57" s="99" t="s">
        <v>130</v>
      </c>
      <c r="J57" s="99">
        <v>1</v>
      </c>
      <c r="K57" s="99">
        <v>1</v>
      </c>
      <c r="L57" s="102"/>
      <c r="M57" s="102"/>
      <c r="N57" s="102"/>
    </row>
    <row r="58" spans="1:14">
      <c r="A58" s="99">
        <v>55</v>
      </c>
      <c r="B58" s="106">
        <v>365.45</v>
      </c>
      <c r="C58" s="107">
        <v>365.45</v>
      </c>
      <c r="D58" s="108" t="s">
        <v>125</v>
      </c>
      <c r="E58" s="109" t="s">
        <v>127</v>
      </c>
      <c r="F58" s="109" t="s">
        <v>115</v>
      </c>
      <c r="G58" s="111"/>
      <c r="H58" s="111"/>
      <c r="I58" s="103" t="s">
        <v>130</v>
      </c>
      <c r="J58" s="103">
        <v>1</v>
      </c>
      <c r="K58" s="103">
        <v>1</v>
      </c>
      <c r="L58" s="103" t="s">
        <v>130</v>
      </c>
      <c r="M58" s="103" t="s">
        <v>130</v>
      </c>
      <c r="N58" s="103"/>
    </row>
    <row r="59" spans="1:14">
      <c r="A59" s="103">
        <v>56</v>
      </c>
      <c r="B59" s="112">
        <v>369.65</v>
      </c>
      <c r="C59" s="113">
        <v>370.7</v>
      </c>
      <c r="D59" s="114" t="s">
        <v>131</v>
      </c>
      <c r="E59" s="115" t="s">
        <v>132</v>
      </c>
      <c r="F59" s="115" t="s">
        <v>113</v>
      </c>
      <c r="G59" s="120"/>
      <c r="H59" s="116" t="s">
        <v>130</v>
      </c>
      <c r="I59" s="99" t="s">
        <v>130</v>
      </c>
      <c r="J59" s="99">
        <v>2</v>
      </c>
      <c r="K59" s="99">
        <v>2</v>
      </c>
      <c r="L59" s="102"/>
      <c r="M59" s="102"/>
      <c r="N59" s="102"/>
    </row>
    <row r="60" spans="1:14">
      <c r="A60" s="99">
        <v>57</v>
      </c>
      <c r="B60" s="106">
        <v>370.1</v>
      </c>
      <c r="C60" s="107">
        <v>370.1</v>
      </c>
      <c r="D60" s="108" t="s">
        <v>129</v>
      </c>
      <c r="E60" s="109" t="s">
        <v>127</v>
      </c>
      <c r="F60" s="109" t="s">
        <v>115</v>
      </c>
      <c r="G60" s="111"/>
      <c r="H60" s="111"/>
      <c r="I60" s="103" t="s">
        <v>130</v>
      </c>
      <c r="J60" s="103">
        <v>1</v>
      </c>
      <c r="K60" s="103">
        <v>1</v>
      </c>
      <c r="L60" s="103" t="s">
        <v>130</v>
      </c>
      <c r="M60" s="103" t="s">
        <v>130</v>
      </c>
      <c r="N60" s="103"/>
    </row>
    <row r="61" spans="1:14">
      <c r="A61" s="103">
        <v>58</v>
      </c>
      <c r="B61" s="106">
        <v>371.75</v>
      </c>
      <c r="C61" s="107">
        <v>371.75</v>
      </c>
      <c r="D61" s="108" t="s">
        <v>129</v>
      </c>
      <c r="E61" s="109" t="s">
        <v>127</v>
      </c>
      <c r="F61" s="109" t="s">
        <v>115</v>
      </c>
      <c r="G61" s="111"/>
      <c r="H61" s="111"/>
      <c r="I61" s="103" t="s">
        <v>130</v>
      </c>
      <c r="J61" s="103" t="s">
        <v>130</v>
      </c>
      <c r="K61" s="103" t="s">
        <v>130</v>
      </c>
      <c r="L61" s="103">
        <v>1</v>
      </c>
      <c r="M61" s="103">
        <v>1</v>
      </c>
      <c r="N61" s="103" t="s">
        <v>133</v>
      </c>
    </row>
    <row r="62" spans="1:14">
      <c r="A62" s="99">
        <v>59</v>
      </c>
      <c r="B62" s="106">
        <v>371.82</v>
      </c>
      <c r="C62" s="107">
        <v>371.82</v>
      </c>
      <c r="D62" s="108" t="s">
        <v>125</v>
      </c>
      <c r="E62" s="109" t="s">
        <v>127</v>
      </c>
      <c r="F62" s="109" t="s">
        <v>115</v>
      </c>
      <c r="G62" s="111"/>
      <c r="H62" s="111"/>
      <c r="I62" s="103" t="s">
        <v>130</v>
      </c>
      <c r="J62" s="103" t="s">
        <v>130</v>
      </c>
      <c r="K62" s="103" t="s">
        <v>130</v>
      </c>
      <c r="L62" s="103">
        <v>1</v>
      </c>
      <c r="M62" s="103">
        <v>1</v>
      </c>
      <c r="N62" s="103" t="s">
        <v>133</v>
      </c>
    </row>
    <row r="63" spans="1:14">
      <c r="A63" s="103">
        <v>60</v>
      </c>
      <c r="B63" s="106">
        <v>372.02</v>
      </c>
      <c r="C63" s="107">
        <v>372.02</v>
      </c>
      <c r="D63" s="108" t="s">
        <v>125</v>
      </c>
      <c r="E63" s="109" t="s">
        <v>127</v>
      </c>
      <c r="F63" s="109" t="s">
        <v>115</v>
      </c>
      <c r="G63" s="111"/>
      <c r="H63" s="111"/>
      <c r="I63" s="103" t="s">
        <v>130</v>
      </c>
      <c r="J63" s="103" t="s">
        <v>130</v>
      </c>
      <c r="K63" s="103" t="s">
        <v>130</v>
      </c>
      <c r="L63" s="103" t="s">
        <v>130</v>
      </c>
      <c r="M63" s="103">
        <v>1</v>
      </c>
      <c r="N63" s="103" t="s">
        <v>133</v>
      </c>
    </row>
    <row r="64" spans="1:14">
      <c r="A64" s="99">
        <v>61</v>
      </c>
      <c r="B64" s="106">
        <v>372.35</v>
      </c>
      <c r="C64" s="107">
        <v>372.35</v>
      </c>
      <c r="D64" s="108" t="s">
        <v>125</v>
      </c>
      <c r="E64" s="109" t="s">
        <v>127</v>
      </c>
      <c r="F64" s="109" t="s">
        <v>115</v>
      </c>
      <c r="G64" s="111"/>
      <c r="H64" s="111"/>
      <c r="I64" s="103" t="s">
        <v>130</v>
      </c>
      <c r="J64" s="103">
        <v>1</v>
      </c>
      <c r="K64" s="103">
        <v>1</v>
      </c>
      <c r="L64" s="103" t="s">
        <v>130</v>
      </c>
      <c r="M64" s="103">
        <v>1</v>
      </c>
      <c r="N64" s="103" t="s">
        <v>133</v>
      </c>
    </row>
    <row r="65" spans="1:14">
      <c r="A65" s="103">
        <v>62</v>
      </c>
      <c r="B65" s="106">
        <v>372.35</v>
      </c>
      <c r="C65" s="106">
        <v>372.35</v>
      </c>
      <c r="D65" s="108" t="s">
        <v>129</v>
      </c>
      <c r="E65" s="109" t="s">
        <v>127</v>
      </c>
      <c r="F65" s="109" t="s">
        <v>115</v>
      </c>
      <c r="G65" s="111"/>
      <c r="H65" s="111"/>
      <c r="I65" s="103" t="s">
        <v>130</v>
      </c>
      <c r="J65" s="103">
        <v>1</v>
      </c>
      <c r="K65" s="103">
        <v>1</v>
      </c>
      <c r="L65" s="103" t="s">
        <v>130</v>
      </c>
      <c r="M65" s="103" t="s">
        <v>130</v>
      </c>
      <c r="N65" s="103" t="s">
        <v>133</v>
      </c>
    </row>
    <row r="66" spans="1:14">
      <c r="A66" s="99">
        <v>63</v>
      </c>
      <c r="B66" s="106">
        <v>374.08</v>
      </c>
      <c r="C66" s="107">
        <v>374.08</v>
      </c>
      <c r="D66" s="108" t="s">
        <v>129</v>
      </c>
      <c r="E66" s="109" t="s">
        <v>127</v>
      </c>
      <c r="F66" s="109" t="s">
        <v>115</v>
      </c>
      <c r="G66" s="110"/>
      <c r="H66" s="110"/>
      <c r="I66" s="103" t="s">
        <v>130</v>
      </c>
      <c r="J66" s="103" t="s">
        <v>130</v>
      </c>
      <c r="K66" s="103" t="s">
        <v>130</v>
      </c>
      <c r="L66" s="103" t="s">
        <v>130</v>
      </c>
      <c r="M66" s="103">
        <v>1</v>
      </c>
      <c r="N66" s="103"/>
    </row>
    <row r="67" spans="1:14">
      <c r="A67" s="103">
        <v>64</v>
      </c>
      <c r="B67" s="112">
        <v>376.8</v>
      </c>
      <c r="C67" s="113">
        <v>378</v>
      </c>
      <c r="D67" s="114" t="s">
        <v>131</v>
      </c>
      <c r="E67" s="115" t="s">
        <v>132</v>
      </c>
      <c r="F67" s="115" t="s">
        <v>113</v>
      </c>
      <c r="G67" s="120"/>
      <c r="H67" s="116" t="s">
        <v>130</v>
      </c>
      <c r="I67" s="99" t="s">
        <v>130</v>
      </c>
      <c r="J67" s="99">
        <v>2</v>
      </c>
      <c r="K67" s="99">
        <v>2</v>
      </c>
      <c r="L67" s="102"/>
      <c r="M67" s="102"/>
      <c r="N67" s="102"/>
    </row>
    <row r="68" spans="1:14">
      <c r="A68" s="99">
        <v>65</v>
      </c>
      <c r="B68" s="112">
        <v>383.2</v>
      </c>
      <c r="C68" s="113">
        <v>384.2</v>
      </c>
      <c r="D68" s="114" t="s">
        <v>131</v>
      </c>
      <c r="E68" s="115" t="s">
        <v>132</v>
      </c>
      <c r="F68" s="115" t="s">
        <v>113</v>
      </c>
      <c r="G68" s="120"/>
      <c r="H68" s="116" t="s">
        <v>130</v>
      </c>
      <c r="I68" s="99" t="s">
        <v>130</v>
      </c>
      <c r="J68" s="99">
        <v>2</v>
      </c>
      <c r="K68" s="99">
        <v>2</v>
      </c>
      <c r="L68" s="102"/>
      <c r="M68" s="102"/>
      <c r="N68" s="102"/>
    </row>
    <row r="69" spans="1:14">
      <c r="A69" s="103">
        <v>66</v>
      </c>
      <c r="B69" s="106">
        <v>383.65</v>
      </c>
      <c r="C69" s="107">
        <v>383.65</v>
      </c>
      <c r="D69" s="108" t="s">
        <v>125</v>
      </c>
      <c r="E69" s="109" t="s">
        <v>127</v>
      </c>
      <c r="F69" s="109" t="s">
        <v>115</v>
      </c>
      <c r="G69" s="111"/>
      <c r="H69" s="111"/>
      <c r="I69" s="103" t="s">
        <v>130</v>
      </c>
      <c r="J69" s="103">
        <v>1</v>
      </c>
      <c r="K69" s="103">
        <v>1</v>
      </c>
      <c r="L69" s="103" t="s">
        <v>130</v>
      </c>
      <c r="M69" s="103" t="s">
        <v>130</v>
      </c>
      <c r="N69" s="103"/>
    </row>
    <row r="70" spans="1:14">
      <c r="A70" s="99">
        <v>67</v>
      </c>
      <c r="B70" s="106">
        <v>383.65</v>
      </c>
      <c r="C70" s="107">
        <v>383.65</v>
      </c>
      <c r="D70" s="108" t="s">
        <v>129</v>
      </c>
      <c r="E70" s="109" t="s">
        <v>127</v>
      </c>
      <c r="F70" s="109" t="s">
        <v>115</v>
      </c>
      <c r="G70" s="111"/>
      <c r="H70" s="111"/>
      <c r="I70" s="103" t="s">
        <v>130</v>
      </c>
      <c r="J70" s="103">
        <v>1</v>
      </c>
      <c r="K70" s="103">
        <v>1</v>
      </c>
      <c r="L70" s="103"/>
      <c r="M70" s="103"/>
      <c r="N70" s="103"/>
    </row>
    <row r="71" spans="1:14">
      <c r="A71" s="103">
        <v>68</v>
      </c>
      <c r="B71" s="112">
        <v>387.8</v>
      </c>
      <c r="C71" s="113">
        <v>388.6</v>
      </c>
      <c r="D71" s="114" t="s">
        <v>131</v>
      </c>
      <c r="E71" s="115" t="s">
        <v>132</v>
      </c>
      <c r="F71" s="115" t="s">
        <v>113</v>
      </c>
      <c r="G71" s="120"/>
      <c r="H71" s="116" t="s">
        <v>130</v>
      </c>
      <c r="I71" s="99" t="s">
        <v>130</v>
      </c>
      <c r="J71" s="99">
        <v>2</v>
      </c>
      <c r="K71" s="99">
        <v>2</v>
      </c>
      <c r="L71" s="102"/>
      <c r="M71" s="102"/>
      <c r="N71" s="102"/>
    </row>
    <row r="72" spans="1:14">
      <c r="A72" s="99">
        <v>69</v>
      </c>
      <c r="B72" s="106">
        <v>388.13</v>
      </c>
      <c r="C72" s="107">
        <v>388.13</v>
      </c>
      <c r="D72" s="108" t="s">
        <v>125</v>
      </c>
      <c r="E72" s="109" t="s">
        <v>127</v>
      </c>
      <c r="F72" s="109" t="s">
        <v>115</v>
      </c>
      <c r="G72" s="111"/>
      <c r="H72" s="111"/>
      <c r="I72" s="103" t="s">
        <v>130</v>
      </c>
      <c r="J72" s="103" t="s">
        <v>130</v>
      </c>
      <c r="K72" s="103" t="s">
        <v>130</v>
      </c>
      <c r="L72" s="103" t="s">
        <v>130</v>
      </c>
      <c r="M72" s="103">
        <v>1</v>
      </c>
      <c r="N72" s="103"/>
    </row>
    <row r="73" spans="1:14">
      <c r="A73" s="103">
        <v>70</v>
      </c>
      <c r="B73" s="112">
        <v>391.9</v>
      </c>
      <c r="C73" s="113">
        <v>393</v>
      </c>
      <c r="D73" s="114" t="s">
        <v>131</v>
      </c>
      <c r="E73" s="115" t="s">
        <v>132</v>
      </c>
      <c r="F73" s="115" t="s">
        <v>113</v>
      </c>
      <c r="G73" s="120"/>
      <c r="H73" s="116" t="s">
        <v>130</v>
      </c>
      <c r="I73" s="99" t="s">
        <v>130</v>
      </c>
      <c r="J73" s="99">
        <v>2</v>
      </c>
      <c r="K73" s="99">
        <v>2</v>
      </c>
      <c r="L73" s="102"/>
      <c r="M73" s="102"/>
      <c r="N73" s="102"/>
    </row>
    <row r="74" spans="1:14">
      <c r="A74" s="99">
        <v>71</v>
      </c>
      <c r="B74" s="106">
        <v>395.55</v>
      </c>
      <c r="C74" s="107">
        <v>395.55</v>
      </c>
      <c r="D74" s="108" t="s">
        <v>129</v>
      </c>
      <c r="E74" s="109" t="s">
        <v>127</v>
      </c>
      <c r="F74" s="109" t="s">
        <v>115</v>
      </c>
      <c r="G74" s="111"/>
      <c r="H74" s="111"/>
      <c r="I74" s="103" t="s">
        <v>130</v>
      </c>
      <c r="J74" s="103">
        <v>1</v>
      </c>
      <c r="K74" s="103">
        <v>1</v>
      </c>
      <c r="L74" s="103" t="s">
        <v>130</v>
      </c>
      <c r="M74" s="103" t="s">
        <v>130</v>
      </c>
      <c r="N74" s="103"/>
    </row>
    <row r="75" spans="1:14">
      <c r="A75" s="103">
        <v>72</v>
      </c>
      <c r="B75" s="112">
        <v>395.75</v>
      </c>
      <c r="C75" s="113">
        <v>396.6</v>
      </c>
      <c r="D75" s="114" t="s">
        <v>125</v>
      </c>
      <c r="E75" s="115" t="s">
        <v>132</v>
      </c>
      <c r="F75" s="115" t="s">
        <v>113</v>
      </c>
      <c r="G75" s="120"/>
      <c r="H75" s="116" t="s">
        <v>130</v>
      </c>
      <c r="I75" s="99" t="s">
        <v>130</v>
      </c>
      <c r="J75" s="99">
        <v>1</v>
      </c>
      <c r="K75" s="99">
        <v>1</v>
      </c>
      <c r="L75" s="102"/>
      <c r="M75" s="102"/>
      <c r="N75" s="102"/>
    </row>
    <row r="76" spans="1:14">
      <c r="A76" s="99">
        <v>73</v>
      </c>
      <c r="B76" s="112">
        <v>395.75</v>
      </c>
      <c r="C76" s="113">
        <v>396.6</v>
      </c>
      <c r="D76" s="114" t="s">
        <v>129</v>
      </c>
      <c r="E76" s="115" t="s">
        <v>132</v>
      </c>
      <c r="F76" s="115" t="s">
        <v>113</v>
      </c>
      <c r="G76" s="120"/>
      <c r="H76" s="116" t="s">
        <v>130</v>
      </c>
      <c r="I76" s="99" t="s">
        <v>130</v>
      </c>
      <c r="J76" s="99">
        <v>1</v>
      </c>
      <c r="K76" s="99">
        <v>1</v>
      </c>
      <c r="L76" s="102"/>
      <c r="M76" s="102"/>
      <c r="N76" s="102"/>
    </row>
    <row r="77" spans="1:14">
      <c r="A77" s="103">
        <v>74</v>
      </c>
      <c r="B77" s="106">
        <v>401.5</v>
      </c>
      <c r="C77" s="107">
        <v>401.5</v>
      </c>
      <c r="D77" s="108" t="s">
        <v>129</v>
      </c>
      <c r="E77" s="109" t="s">
        <v>127</v>
      </c>
      <c r="F77" s="109" t="s">
        <v>115</v>
      </c>
      <c r="G77" s="111"/>
      <c r="H77" s="111"/>
      <c r="I77" s="103">
        <v>1</v>
      </c>
      <c r="J77" s="103">
        <v>1</v>
      </c>
      <c r="K77" s="103">
        <v>1</v>
      </c>
      <c r="L77" s="103"/>
      <c r="M77" s="103"/>
      <c r="N77" s="103"/>
    </row>
    <row r="78" spans="1:14">
      <c r="A78" s="99">
        <v>75</v>
      </c>
      <c r="B78" s="112">
        <v>402.6</v>
      </c>
      <c r="C78" s="113">
        <v>404</v>
      </c>
      <c r="D78" s="114" t="s">
        <v>129</v>
      </c>
      <c r="E78" s="117" t="s">
        <v>132</v>
      </c>
      <c r="F78" s="115" t="s">
        <v>113</v>
      </c>
      <c r="G78" s="120"/>
      <c r="H78" s="116" t="s">
        <v>130</v>
      </c>
      <c r="I78" s="99" t="s">
        <v>130</v>
      </c>
      <c r="J78" s="99">
        <v>2</v>
      </c>
      <c r="K78" s="99">
        <v>2</v>
      </c>
      <c r="L78" s="102"/>
      <c r="M78" s="102"/>
      <c r="N78" s="102"/>
    </row>
    <row r="79" spans="1:14">
      <c r="A79" s="103">
        <v>76</v>
      </c>
      <c r="B79" s="112">
        <v>407.29</v>
      </c>
      <c r="C79" s="113">
        <v>408</v>
      </c>
      <c r="D79" s="114" t="s">
        <v>125</v>
      </c>
      <c r="E79" s="115" t="s">
        <v>132</v>
      </c>
      <c r="F79" s="115" t="s">
        <v>113</v>
      </c>
      <c r="G79" s="120"/>
      <c r="H79" s="116" t="s">
        <v>130</v>
      </c>
      <c r="I79" s="99" t="s">
        <v>130</v>
      </c>
      <c r="J79" s="99">
        <v>2</v>
      </c>
      <c r="K79" s="99">
        <v>2</v>
      </c>
      <c r="L79" s="102"/>
      <c r="M79" s="102"/>
      <c r="N79" s="102"/>
    </row>
    <row r="80" spans="1:14">
      <c r="A80" s="99">
        <v>77</v>
      </c>
      <c r="B80" s="112">
        <v>407.35</v>
      </c>
      <c r="C80" s="113">
        <v>408</v>
      </c>
      <c r="D80" s="114" t="s">
        <v>129</v>
      </c>
      <c r="E80" s="115" t="s">
        <v>132</v>
      </c>
      <c r="F80" s="115" t="s">
        <v>113</v>
      </c>
      <c r="G80" s="120"/>
      <c r="H80" s="116" t="s">
        <v>130</v>
      </c>
      <c r="I80" s="99" t="s">
        <v>130</v>
      </c>
      <c r="J80" s="99">
        <v>2</v>
      </c>
      <c r="K80" s="99">
        <v>2</v>
      </c>
      <c r="L80" s="102"/>
      <c r="M80" s="102"/>
      <c r="N80" s="102"/>
    </row>
    <row r="81" spans="1:14">
      <c r="A81" s="103">
        <v>78</v>
      </c>
      <c r="B81" s="106">
        <v>407.6</v>
      </c>
      <c r="C81" s="107">
        <v>407.6</v>
      </c>
      <c r="D81" s="108" t="s">
        <v>125</v>
      </c>
      <c r="E81" s="109" t="s">
        <v>127</v>
      </c>
      <c r="F81" s="109" t="s">
        <v>115</v>
      </c>
      <c r="G81" s="111"/>
      <c r="H81" s="111"/>
      <c r="I81" s="103" t="s">
        <v>130</v>
      </c>
      <c r="J81" s="103" t="s">
        <v>130</v>
      </c>
      <c r="K81" s="103" t="s">
        <v>130</v>
      </c>
      <c r="L81" s="103">
        <v>1</v>
      </c>
      <c r="M81" s="103">
        <v>1</v>
      </c>
      <c r="N81" s="103"/>
    </row>
    <row r="82" spans="1:14">
      <c r="A82" s="99">
        <v>79</v>
      </c>
      <c r="B82" s="112">
        <v>416.34</v>
      </c>
      <c r="C82" s="113">
        <v>417.06</v>
      </c>
      <c r="D82" s="114" t="s">
        <v>125</v>
      </c>
      <c r="E82" s="117" t="s">
        <v>132</v>
      </c>
      <c r="F82" s="115" t="s">
        <v>113</v>
      </c>
      <c r="G82" s="120"/>
      <c r="H82" s="116" t="s">
        <v>130</v>
      </c>
      <c r="I82" s="99" t="s">
        <v>130</v>
      </c>
      <c r="J82" s="99">
        <v>1</v>
      </c>
      <c r="K82" s="99">
        <v>1</v>
      </c>
      <c r="L82" s="102"/>
      <c r="M82" s="102"/>
      <c r="N82" s="102"/>
    </row>
    <row r="83" spans="1:14">
      <c r="A83" s="103">
        <v>80</v>
      </c>
      <c r="B83" s="112">
        <v>416.34</v>
      </c>
      <c r="C83" s="113">
        <v>417.07</v>
      </c>
      <c r="D83" s="114" t="s">
        <v>129</v>
      </c>
      <c r="E83" s="117" t="s">
        <v>132</v>
      </c>
      <c r="F83" s="115" t="s">
        <v>113</v>
      </c>
      <c r="G83" s="120"/>
      <c r="H83" s="116" t="s">
        <v>130</v>
      </c>
      <c r="I83" s="99" t="s">
        <v>130</v>
      </c>
      <c r="J83" s="99">
        <v>1</v>
      </c>
      <c r="K83" s="99">
        <v>1</v>
      </c>
      <c r="L83" s="102"/>
      <c r="M83" s="102"/>
      <c r="N83" s="102"/>
    </row>
    <row r="84" spans="1:14">
      <c r="A84" s="99">
        <v>81</v>
      </c>
      <c r="B84" s="106">
        <v>416.55</v>
      </c>
      <c r="C84" s="107">
        <v>416.55</v>
      </c>
      <c r="D84" s="108" t="s">
        <v>125</v>
      </c>
      <c r="E84" s="109" t="s">
        <v>127</v>
      </c>
      <c r="F84" s="109" t="s">
        <v>115</v>
      </c>
      <c r="G84" s="132"/>
      <c r="H84" s="111"/>
      <c r="I84" s="103" t="s">
        <v>130</v>
      </c>
      <c r="J84" s="103" t="s">
        <v>130</v>
      </c>
      <c r="K84" s="103">
        <v>1</v>
      </c>
      <c r="L84" s="103" t="s">
        <v>130</v>
      </c>
      <c r="M84" s="103" t="s">
        <v>130</v>
      </c>
      <c r="N84" s="103"/>
    </row>
    <row r="85" spans="1:14">
      <c r="A85" s="118">
        <v>82</v>
      </c>
      <c r="B85" s="122">
        <v>417.35</v>
      </c>
      <c r="C85" s="123">
        <v>419.3</v>
      </c>
      <c r="D85" s="124" t="s">
        <v>131</v>
      </c>
      <c r="E85" s="125" t="s">
        <v>132</v>
      </c>
      <c r="F85" s="126" t="s">
        <v>113</v>
      </c>
      <c r="G85" s="101"/>
      <c r="H85" s="131" t="s">
        <v>130</v>
      </c>
      <c r="I85" s="99" t="s">
        <v>130</v>
      </c>
      <c r="J85" s="99">
        <v>4</v>
      </c>
      <c r="K85" s="99">
        <v>4</v>
      </c>
      <c r="L85" s="102"/>
      <c r="M85" s="102"/>
      <c r="N85" s="102"/>
    </row>
    <row r="86" spans="1:14">
      <c r="A86" s="99">
        <v>83</v>
      </c>
      <c r="B86" s="104">
        <v>417.8</v>
      </c>
      <c r="C86" s="104">
        <v>417.8</v>
      </c>
      <c r="D86" s="103" t="s">
        <v>125</v>
      </c>
      <c r="E86" s="103" t="s">
        <v>127</v>
      </c>
      <c r="F86" s="103" t="s">
        <v>115</v>
      </c>
      <c r="G86" s="103"/>
      <c r="H86" s="103"/>
      <c r="I86" s="118" t="s">
        <v>130</v>
      </c>
      <c r="J86" s="118">
        <v>1</v>
      </c>
      <c r="K86" s="118">
        <v>1</v>
      </c>
      <c r="L86" s="118" t="s">
        <v>130</v>
      </c>
      <c r="M86" s="118" t="s">
        <v>130</v>
      </c>
      <c r="N86" s="118"/>
    </row>
    <row r="87" spans="1:14" ht="36.65" customHeight="1">
      <c r="A87" s="491" t="s">
        <v>244</v>
      </c>
      <c r="B87" s="492"/>
      <c r="C87" s="492"/>
      <c r="D87" s="492"/>
      <c r="E87" s="492"/>
      <c r="F87" s="492"/>
      <c r="G87" s="99">
        <v>2000</v>
      </c>
      <c r="H87" s="103"/>
      <c r="I87" s="118"/>
      <c r="J87" s="118"/>
      <c r="K87" s="118"/>
      <c r="L87" s="118"/>
      <c r="M87" s="118"/>
      <c r="N87" s="118"/>
    </row>
    <row r="88" spans="1:14" s="119" customFormat="1" ht="27" customHeight="1">
      <c r="A88" s="445" t="s">
        <v>134</v>
      </c>
      <c r="B88" s="446"/>
      <c r="C88" s="446"/>
      <c r="D88" s="446"/>
      <c r="E88" s="446"/>
      <c r="F88" s="447"/>
      <c r="G88" s="97">
        <f>SUM(G4:G87)</f>
        <v>2000</v>
      </c>
      <c r="H88" s="97">
        <f t="shared" ref="H88:M88" si="0">SUM(H4:H87)</f>
        <v>5</v>
      </c>
      <c r="I88" s="97">
        <f t="shared" si="0"/>
        <v>10</v>
      </c>
      <c r="J88" s="97">
        <f t="shared" si="0"/>
        <v>91</v>
      </c>
      <c r="K88" s="97">
        <f t="shared" si="0"/>
        <v>94</v>
      </c>
      <c r="L88" s="97">
        <f t="shared" si="0"/>
        <v>12</v>
      </c>
      <c r="M88" s="97">
        <f t="shared" si="0"/>
        <v>16</v>
      </c>
      <c r="N88" s="97"/>
    </row>
    <row r="89" spans="1:14" s="300" customFormat="1" ht="22.5" customHeight="1">
      <c r="A89" s="449" t="s">
        <v>135</v>
      </c>
      <c r="B89" s="449"/>
      <c r="C89" s="449"/>
      <c r="D89" s="449"/>
      <c r="E89" s="449"/>
      <c r="F89" s="449"/>
      <c r="G89" s="299"/>
    </row>
    <row r="90" spans="1:14" ht="22.5" customHeight="1">
      <c r="A90" s="121"/>
      <c r="B90" s="121"/>
      <c r="C90" s="121"/>
      <c r="D90" s="121"/>
      <c r="E90" s="121"/>
      <c r="F90" s="121"/>
      <c r="G90" s="121"/>
    </row>
    <row r="91" spans="1:14" ht="35.5" customHeight="1">
      <c r="B91" s="448" t="s">
        <v>136</v>
      </c>
      <c r="C91" s="448"/>
      <c r="D91" s="448"/>
      <c r="E91" s="448"/>
      <c r="F91" s="448"/>
      <c r="G91" s="448"/>
      <c r="H91" s="448"/>
      <c r="I91" s="448"/>
      <c r="J91" s="448"/>
      <c r="K91" s="448"/>
      <c r="L91" s="448"/>
      <c r="M91" s="448"/>
      <c r="N91" s="448"/>
    </row>
  </sheetData>
  <autoFilter ref="A3:N88" xr:uid="{B8020DA4-BCCA-4F76-873B-695A92116C41}">
    <sortState xmlns:xlrd2="http://schemas.microsoft.com/office/spreadsheetml/2017/richdata2" ref="A4:N87">
      <sortCondition ref="B3"/>
    </sortState>
  </autoFilter>
  <mergeCells count="6">
    <mergeCell ref="A1:N1"/>
    <mergeCell ref="A2:N2"/>
    <mergeCell ref="A88:F88"/>
    <mergeCell ref="A89:F89"/>
    <mergeCell ref="B91:N91"/>
    <mergeCell ref="A87:F87"/>
  </mergeCells>
  <pageMargins left="0.7" right="0.7" top="0.75" bottom="0.75" header="0.3" footer="0.3"/>
  <pageSetup paperSize="9" fitToHeight="0" orientation="landscape"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45860-7D01-4AE4-BB09-DDB3F8FC4884}">
  <dimension ref="A1:K67"/>
  <sheetViews>
    <sheetView topLeftCell="A54" zoomScale="86" workbookViewId="0">
      <selection activeCell="I67" sqref="I67"/>
    </sheetView>
  </sheetViews>
  <sheetFormatPr defaultRowHeight="14.5"/>
  <cols>
    <col min="4" max="4" width="12.26953125" customWidth="1"/>
    <col min="9" max="9" width="15.08984375" customWidth="1"/>
    <col min="10" max="10" width="13.36328125" customWidth="1"/>
    <col min="11" max="11" width="24" customWidth="1"/>
  </cols>
  <sheetData>
    <row r="1" spans="1:11" ht="36.65" customHeight="1">
      <c r="A1" s="493" t="s">
        <v>194</v>
      </c>
      <c r="B1" s="494"/>
      <c r="C1" s="494"/>
      <c r="D1" s="494"/>
      <c r="E1" s="494"/>
      <c r="F1" s="494"/>
      <c r="G1" s="494"/>
      <c r="H1" s="494"/>
      <c r="I1" s="494"/>
      <c r="J1" s="494"/>
      <c r="K1" s="494"/>
    </row>
    <row r="2" spans="1:11" ht="26.5" customHeight="1">
      <c r="A2" s="487" t="s">
        <v>195</v>
      </c>
      <c r="B2" s="488" t="s">
        <v>196</v>
      </c>
      <c r="C2" s="488" t="s">
        <v>197</v>
      </c>
      <c r="D2" s="471" t="s">
        <v>198</v>
      </c>
      <c r="E2" s="471" t="s">
        <v>199</v>
      </c>
      <c r="F2" s="489" t="s">
        <v>200</v>
      </c>
      <c r="G2" s="479" t="s">
        <v>201</v>
      </c>
      <c r="H2" s="471" t="s">
        <v>202</v>
      </c>
      <c r="I2" s="468" t="s">
        <v>207</v>
      </c>
      <c r="J2" s="479" t="s">
        <v>208</v>
      </c>
      <c r="K2" s="471" t="s">
        <v>7</v>
      </c>
    </row>
    <row r="3" spans="1:11" ht="26.5" customHeight="1">
      <c r="A3" s="487"/>
      <c r="B3" s="488"/>
      <c r="C3" s="488"/>
      <c r="D3" s="472"/>
      <c r="E3" s="472"/>
      <c r="F3" s="490"/>
      <c r="G3" s="480"/>
      <c r="H3" s="472"/>
      <c r="I3" s="483"/>
      <c r="J3" s="480"/>
      <c r="K3" s="472"/>
    </row>
    <row r="4" spans="1:11" ht="21">
      <c r="A4" s="151">
        <v>3</v>
      </c>
      <c r="B4" s="152" t="s">
        <v>209</v>
      </c>
      <c r="C4" s="152" t="s">
        <v>210</v>
      </c>
      <c r="D4" s="149" t="s">
        <v>211</v>
      </c>
      <c r="E4" s="152" t="s">
        <v>212</v>
      </c>
      <c r="F4" s="153">
        <v>263.2</v>
      </c>
      <c r="G4" s="154">
        <v>263</v>
      </c>
      <c r="H4" s="154">
        <f>F4-G4</f>
        <v>0.19999999999998863</v>
      </c>
      <c r="I4" s="306">
        <v>9.9999999999988626E-2</v>
      </c>
      <c r="J4" s="155" t="s">
        <v>213</v>
      </c>
      <c r="K4" s="468" t="s">
        <v>214</v>
      </c>
    </row>
    <row r="5" spans="1:11" ht="21">
      <c r="A5" s="151">
        <v>9</v>
      </c>
      <c r="B5" s="152" t="s">
        <v>209</v>
      </c>
      <c r="C5" s="152" t="s">
        <v>210</v>
      </c>
      <c r="D5" s="149" t="s">
        <v>211</v>
      </c>
      <c r="E5" s="152" t="s">
        <v>215</v>
      </c>
      <c r="F5" s="153">
        <v>268</v>
      </c>
      <c r="G5" s="154">
        <v>268.14999999999998</v>
      </c>
      <c r="H5" s="154">
        <f>G5-F5</f>
        <v>0.14999999999997726</v>
      </c>
      <c r="I5" s="306">
        <v>4.9999999999977257E-2</v>
      </c>
      <c r="J5" s="154" t="s">
        <v>115</v>
      </c>
      <c r="K5" s="469"/>
    </row>
    <row r="6" spans="1:11" ht="21">
      <c r="A6" s="151">
        <v>20</v>
      </c>
      <c r="B6" s="152" t="s">
        <v>209</v>
      </c>
      <c r="C6" s="152" t="s">
        <v>210</v>
      </c>
      <c r="D6" s="149" t="s">
        <v>211</v>
      </c>
      <c r="E6" s="152" t="s">
        <v>212</v>
      </c>
      <c r="F6" s="153">
        <v>274</v>
      </c>
      <c r="G6" s="154">
        <v>274.17</v>
      </c>
      <c r="H6" s="154">
        <f>G6-F6</f>
        <v>0.17000000000001592</v>
      </c>
      <c r="I6" s="306">
        <v>7.0000000000015911E-2</v>
      </c>
      <c r="J6" s="149" t="s">
        <v>216</v>
      </c>
      <c r="K6" s="469"/>
    </row>
    <row r="7" spans="1:11" ht="21">
      <c r="A7" s="151">
        <v>24</v>
      </c>
      <c r="B7" s="152" t="s">
        <v>209</v>
      </c>
      <c r="C7" s="152" t="s">
        <v>210</v>
      </c>
      <c r="D7" s="149" t="s">
        <v>211</v>
      </c>
      <c r="E7" s="152" t="s">
        <v>212</v>
      </c>
      <c r="F7" s="153">
        <v>278</v>
      </c>
      <c r="G7" s="154">
        <v>277.75</v>
      </c>
      <c r="H7" s="154">
        <f>F7-G7</f>
        <v>0.25</v>
      </c>
      <c r="I7" s="306">
        <v>0.15</v>
      </c>
      <c r="J7" s="149" t="s">
        <v>216</v>
      </c>
      <c r="K7" s="469"/>
    </row>
    <row r="8" spans="1:11" ht="21">
      <c r="A8" s="307">
        <v>30</v>
      </c>
      <c r="B8" s="152" t="s">
        <v>209</v>
      </c>
      <c r="C8" s="152" t="s">
        <v>210</v>
      </c>
      <c r="D8" s="152" t="s">
        <v>217</v>
      </c>
      <c r="E8" s="152" t="s">
        <v>212</v>
      </c>
      <c r="F8" s="160">
        <v>282</v>
      </c>
      <c r="G8" s="161">
        <v>282.38</v>
      </c>
      <c r="H8" s="161">
        <f>G8-F8</f>
        <v>0.37999999999999545</v>
      </c>
      <c r="I8" s="308">
        <v>0.27999999999999547</v>
      </c>
      <c r="J8" s="152" t="s">
        <v>216</v>
      </c>
      <c r="K8" s="469"/>
    </row>
    <row r="9" spans="1:11" ht="21">
      <c r="A9" s="151">
        <v>34</v>
      </c>
      <c r="B9" s="152" t="s">
        <v>209</v>
      </c>
      <c r="C9" s="152" t="s">
        <v>218</v>
      </c>
      <c r="D9" s="149" t="s">
        <v>219</v>
      </c>
      <c r="E9" s="152" t="s">
        <v>220</v>
      </c>
      <c r="F9" s="153">
        <v>286</v>
      </c>
      <c r="G9" s="154">
        <v>286.3</v>
      </c>
      <c r="H9" s="154">
        <f>G9-F9</f>
        <v>0.30000000000001137</v>
      </c>
      <c r="I9" s="306">
        <v>0.30000000000001137</v>
      </c>
      <c r="J9" s="157" t="s">
        <v>221</v>
      </c>
      <c r="K9" s="469"/>
    </row>
    <row r="10" spans="1:11" ht="21">
      <c r="A10" s="151">
        <v>35</v>
      </c>
      <c r="B10" s="149" t="s">
        <v>222</v>
      </c>
      <c r="C10" s="152" t="s">
        <v>218</v>
      </c>
      <c r="D10" s="149" t="s">
        <v>211</v>
      </c>
      <c r="E10" s="152" t="s">
        <v>212</v>
      </c>
      <c r="F10" s="153">
        <v>286.64999999999998</v>
      </c>
      <c r="G10" s="154">
        <v>286.3</v>
      </c>
      <c r="H10" s="154">
        <f>F10-G10</f>
        <v>0.34999999999996589</v>
      </c>
      <c r="I10" s="306">
        <v>0.24999999999996589</v>
      </c>
      <c r="J10" s="157" t="s">
        <v>221</v>
      </c>
      <c r="K10" s="469"/>
    </row>
    <row r="11" spans="1:11" ht="21">
      <c r="A11" s="151">
        <v>37</v>
      </c>
      <c r="B11" s="152" t="s">
        <v>209</v>
      </c>
      <c r="C11" s="152" t="s">
        <v>210</v>
      </c>
      <c r="D11" s="149" t="s">
        <v>211</v>
      </c>
      <c r="E11" s="152" t="s">
        <v>212</v>
      </c>
      <c r="F11" s="153">
        <v>288</v>
      </c>
      <c r="G11" s="154">
        <v>288.2</v>
      </c>
      <c r="H11" s="154">
        <f>G11-F11</f>
        <v>0.19999999999998863</v>
      </c>
      <c r="I11" s="306">
        <v>9.9999999999988626E-2</v>
      </c>
      <c r="J11" s="149" t="s">
        <v>216</v>
      </c>
      <c r="K11" s="469"/>
    </row>
    <row r="12" spans="1:11" ht="21">
      <c r="A12" s="151">
        <v>38</v>
      </c>
      <c r="B12" s="152" t="s">
        <v>209</v>
      </c>
      <c r="C12" s="152" t="s">
        <v>210</v>
      </c>
      <c r="D12" s="149" t="s">
        <v>211</v>
      </c>
      <c r="E12" s="152" t="s">
        <v>212</v>
      </c>
      <c r="F12" s="153">
        <v>289</v>
      </c>
      <c r="G12" s="154">
        <v>289.12</v>
      </c>
      <c r="H12" s="154">
        <f>G12-F12</f>
        <v>0.12000000000000455</v>
      </c>
      <c r="I12" s="306">
        <v>2.0000000000004542E-2</v>
      </c>
      <c r="J12" s="149" t="s">
        <v>216</v>
      </c>
      <c r="K12" s="469"/>
    </row>
    <row r="13" spans="1:11" ht="21">
      <c r="A13" s="151">
        <v>41</v>
      </c>
      <c r="B13" s="152" t="s">
        <v>209</v>
      </c>
      <c r="C13" s="152" t="s">
        <v>210</v>
      </c>
      <c r="D13" s="149" t="s">
        <v>211</v>
      </c>
      <c r="E13" s="152" t="s">
        <v>212</v>
      </c>
      <c r="F13" s="153">
        <v>290</v>
      </c>
      <c r="G13" s="153">
        <v>289.73</v>
      </c>
      <c r="H13" s="154">
        <f>F13-G13</f>
        <v>0.26999999999998181</v>
      </c>
      <c r="I13" s="306">
        <v>0.1699999999999818</v>
      </c>
      <c r="J13" s="149" t="s">
        <v>223</v>
      </c>
      <c r="K13" s="469"/>
    </row>
    <row r="14" spans="1:11" ht="21">
      <c r="A14" s="151">
        <v>42</v>
      </c>
      <c r="B14" s="152" t="s">
        <v>209</v>
      </c>
      <c r="C14" s="152" t="s">
        <v>210</v>
      </c>
      <c r="D14" s="149" t="s">
        <v>211</v>
      </c>
      <c r="E14" s="152" t="s">
        <v>212</v>
      </c>
      <c r="F14" s="153">
        <v>291</v>
      </c>
      <c r="G14" s="154">
        <v>290.60000000000002</v>
      </c>
      <c r="H14" s="154">
        <f>F14-G14</f>
        <v>0.39999999999997726</v>
      </c>
      <c r="I14" s="306">
        <v>0.29999999999997728</v>
      </c>
      <c r="J14" s="149" t="s">
        <v>213</v>
      </c>
      <c r="K14" s="469"/>
    </row>
    <row r="15" spans="1:11" ht="21">
      <c r="A15" s="151">
        <v>49</v>
      </c>
      <c r="B15" s="149" t="s">
        <v>222</v>
      </c>
      <c r="C15" s="152" t="s">
        <v>218</v>
      </c>
      <c r="D15" s="149" t="s">
        <v>211</v>
      </c>
      <c r="E15" s="152" t="s">
        <v>212</v>
      </c>
      <c r="F15" s="153">
        <v>294.55</v>
      </c>
      <c r="G15" s="165">
        <v>294.39999999999998</v>
      </c>
      <c r="H15" s="165">
        <f>F15-G15</f>
        <v>0.15000000000003411</v>
      </c>
      <c r="I15" s="306">
        <v>5.0000000000034101E-2</v>
      </c>
      <c r="J15" s="154" t="s">
        <v>224</v>
      </c>
      <c r="K15" s="469"/>
    </row>
    <row r="16" spans="1:11" ht="21">
      <c r="A16" s="307">
        <v>50</v>
      </c>
      <c r="B16" s="152" t="s">
        <v>209</v>
      </c>
      <c r="C16" s="152" t="s">
        <v>210</v>
      </c>
      <c r="D16" s="152" t="s">
        <v>217</v>
      </c>
      <c r="E16" s="152" t="s">
        <v>212</v>
      </c>
      <c r="F16" s="160">
        <v>295</v>
      </c>
      <c r="G16" s="161">
        <v>295.37</v>
      </c>
      <c r="H16" s="161">
        <f>G16-F16</f>
        <v>0.37000000000000455</v>
      </c>
      <c r="I16" s="308">
        <v>0.27000000000000457</v>
      </c>
      <c r="J16" s="152" t="s">
        <v>216</v>
      </c>
      <c r="K16" s="469"/>
    </row>
    <row r="17" spans="1:11" ht="21">
      <c r="A17" s="151">
        <v>60</v>
      </c>
      <c r="B17" s="152" t="s">
        <v>209</v>
      </c>
      <c r="C17" s="152" t="s">
        <v>210</v>
      </c>
      <c r="D17" s="149" t="s">
        <v>211</v>
      </c>
      <c r="E17" s="152" t="s">
        <v>212</v>
      </c>
      <c r="F17" s="153">
        <v>303.2</v>
      </c>
      <c r="G17" s="154">
        <v>303.64999999999998</v>
      </c>
      <c r="H17" s="154">
        <f>G17-F17</f>
        <v>0.44999999999998863</v>
      </c>
      <c r="I17" s="306">
        <v>0.34999999999998865</v>
      </c>
      <c r="J17" s="149" t="s">
        <v>216</v>
      </c>
      <c r="K17" s="469"/>
    </row>
    <row r="18" spans="1:11" ht="21">
      <c r="A18" s="151">
        <v>61</v>
      </c>
      <c r="B18" s="152" t="s">
        <v>209</v>
      </c>
      <c r="C18" s="152" t="s">
        <v>210</v>
      </c>
      <c r="D18" s="149" t="s">
        <v>211</v>
      </c>
      <c r="E18" s="152" t="s">
        <v>212</v>
      </c>
      <c r="F18" s="153">
        <v>304</v>
      </c>
      <c r="G18" s="154">
        <v>303.64999999999998</v>
      </c>
      <c r="H18" s="154">
        <f>F18-G18</f>
        <v>0.35000000000002274</v>
      </c>
      <c r="I18" s="306">
        <v>0.25000000000002276</v>
      </c>
      <c r="J18" s="149" t="s">
        <v>216</v>
      </c>
      <c r="K18" s="469"/>
    </row>
    <row r="19" spans="1:11" ht="21">
      <c r="A19" s="151">
        <v>62</v>
      </c>
      <c r="B19" s="152" t="s">
        <v>209</v>
      </c>
      <c r="C19" s="152" t="s">
        <v>210</v>
      </c>
      <c r="D19" s="149" t="s">
        <v>211</v>
      </c>
      <c r="E19" s="152" t="s">
        <v>212</v>
      </c>
      <c r="F19" s="153">
        <v>305</v>
      </c>
      <c r="G19" s="157">
        <v>305.44</v>
      </c>
      <c r="H19" s="154">
        <f>G19-F19</f>
        <v>0.43999999999999773</v>
      </c>
      <c r="I19" s="306">
        <v>0.33999999999999775</v>
      </c>
      <c r="J19" s="149" t="s">
        <v>216</v>
      </c>
      <c r="K19" s="469"/>
    </row>
    <row r="20" spans="1:11" ht="21">
      <c r="A20" s="151">
        <v>67</v>
      </c>
      <c r="B20" s="152" t="s">
        <v>209</v>
      </c>
      <c r="C20" s="152" t="s">
        <v>218</v>
      </c>
      <c r="D20" s="149" t="s">
        <v>219</v>
      </c>
      <c r="E20" s="152" t="s">
        <v>220</v>
      </c>
      <c r="F20" s="153">
        <v>309</v>
      </c>
      <c r="G20" s="154">
        <v>309.2</v>
      </c>
      <c r="H20" s="154">
        <f>G20-F20</f>
        <v>0.19999999999998863</v>
      </c>
      <c r="I20" s="306">
        <v>0.19999999999998863</v>
      </c>
      <c r="J20" s="157" t="s">
        <v>221</v>
      </c>
      <c r="K20" s="469"/>
    </row>
    <row r="21" spans="1:11" ht="21">
      <c r="A21" s="151">
        <v>68</v>
      </c>
      <c r="B21" s="152" t="s">
        <v>225</v>
      </c>
      <c r="C21" s="152" t="s">
        <v>210</v>
      </c>
      <c r="D21" s="149" t="s">
        <v>211</v>
      </c>
      <c r="E21" s="152" t="s">
        <v>226</v>
      </c>
      <c r="F21" s="153">
        <v>309.39999999999998</v>
      </c>
      <c r="G21" s="154">
        <v>309.2</v>
      </c>
      <c r="H21" s="154">
        <f>F21-G21</f>
        <v>0.19999999999998863</v>
      </c>
      <c r="I21" s="306">
        <v>9.9999999999988626E-2</v>
      </c>
      <c r="J21" s="157" t="s">
        <v>221</v>
      </c>
      <c r="K21" s="469"/>
    </row>
    <row r="22" spans="1:11" ht="21">
      <c r="A22" s="151">
        <v>69</v>
      </c>
      <c r="B22" s="152" t="s">
        <v>225</v>
      </c>
      <c r="C22" s="152" t="s">
        <v>210</v>
      </c>
      <c r="D22" s="149" t="s">
        <v>211</v>
      </c>
      <c r="E22" s="152" t="s">
        <v>226</v>
      </c>
      <c r="F22" s="153">
        <v>309.41000000000003</v>
      </c>
      <c r="G22" s="154">
        <v>309.2</v>
      </c>
      <c r="H22" s="154">
        <f>F22-G22</f>
        <v>0.21000000000003638</v>
      </c>
      <c r="I22" s="306">
        <v>0.11000000000003637</v>
      </c>
      <c r="J22" s="157" t="s">
        <v>221</v>
      </c>
      <c r="K22" s="469"/>
    </row>
    <row r="23" spans="1:11" ht="31.5">
      <c r="A23" s="151">
        <v>79</v>
      </c>
      <c r="B23" s="152" t="s">
        <v>209</v>
      </c>
      <c r="C23" s="152" t="s">
        <v>218</v>
      </c>
      <c r="D23" s="149" t="s">
        <v>219</v>
      </c>
      <c r="E23" s="152" t="s">
        <v>220</v>
      </c>
      <c r="F23" s="153">
        <v>317</v>
      </c>
      <c r="G23" s="159">
        <v>317.42</v>
      </c>
      <c r="H23" s="154">
        <f>G23-F23</f>
        <v>0.42000000000001592</v>
      </c>
      <c r="I23" s="306">
        <v>0.32000000000001594</v>
      </c>
      <c r="J23" s="158" t="s">
        <v>227</v>
      </c>
      <c r="K23" s="469"/>
    </row>
    <row r="24" spans="1:11" ht="31.5">
      <c r="A24" s="151">
        <v>80</v>
      </c>
      <c r="B24" s="149" t="s">
        <v>222</v>
      </c>
      <c r="C24" s="152" t="s">
        <v>218</v>
      </c>
      <c r="D24" s="149" t="s">
        <v>211</v>
      </c>
      <c r="E24" s="152" t="s">
        <v>212</v>
      </c>
      <c r="F24" s="153">
        <v>317.18</v>
      </c>
      <c r="G24" s="159">
        <v>317.42</v>
      </c>
      <c r="H24" s="154">
        <f>G24-F24</f>
        <v>0.24000000000000909</v>
      </c>
      <c r="I24" s="306">
        <v>0.14000000000000909</v>
      </c>
      <c r="J24" s="158" t="s">
        <v>227</v>
      </c>
      <c r="K24" s="469"/>
    </row>
    <row r="25" spans="1:11" ht="21">
      <c r="A25" s="151">
        <v>91</v>
      </c>
      <c r="B25" s="152" t="s">
        <v>209</v>
      </c>
      <c r="C25" s="152" t="s">
        <v>218</v>
      </c>
      <c r="D25" s="149" t="s">
        <v>219</v>
      </c>
      <c r="E25" s="152" t="s">
        <v>220</v>
      </c>
      <c r="F25" s="153">
        <v>326</v>
      </c>
      <c r="G25" s="154">
        <v>325.58</v>
      </c>
      <c r="H25" s="154">
        <f>F25-G25</f>
        <v>0.42000000000001592</v>
      </c>
      <c r="I25" s="306">
        <v>0.32000000000001594</v>
      </c>
      <c r="J25" s="149" t="s">
        <v>216</v>
      </c>
      <c r="K25" s="469"/>
    </row>
    <row r="26" spans="1:11" ht="21">
      <c r="A26" s="151">
        <v>98</v>
      </c>
      <c r="B26" s="152" t="s">
        <v>225</v>
      </c>
      <c r="C26" s="152" t="s">
        <v>210</v>
      </c>
      <c r="D26" s="149" t="s">
        <v>211</v>
      </c>
      <c r="E26" s="303" t="s">
        <v>226</v>
      </c>
      <c r="F26" s="153">
        <v>330.25</v>
      </c>
      <c r="G26" s="479">
        <v>330.6</v>
      </c>
      <c r="H26" s="154">
        <f>G26-F26</f>
        <v>0.35000000000002274</v>
      </c>
      <c r="I26" s="481">
        <v>0.25000000000002276</v>
      </c>
      <c r="J26" s="471" t="s">
        <v>221</v>
      </c>
      <c r="K26" s="469"/>
    </row>
    <row r="27" spans="1:11" ht="21">
      <c r="A27" s="151">
        <v>99</v>
      </c>
      <c r="B27" s="152" t="s">
        <v>225</v>
      </c>
      <c r="C27" s="152" t="s">
        <v>210</v>
      </c>
      <c r="D27" s="149" t="s">
        <v>211</v>
      </c>
      <c r="E27" s="304"/>
      <c r="F27" s="153">
        <v>330.26</v>
      </c>
      <c r="G27" s="480"/>
      <c r="H27" s="154">
        <f>G27-F27</f>
        <v>-330.26</v>
      </c>
      <c r="I27" s="482"/>
      <c r="J27" s="472"/>
      <c r="K27" s="469"/>
    </row>
    <row r="28" spans="1:11" ht="21">
      <c r="A28" s="151">
        <v>101</v>
      </c>
      <c r="B28" s="152" t="s">
        <v>209</v>
      </c>
      <c r="C28" s="152" t="s">
        <v>210</v>
      </c>
      <c r="D28" s="149" t="s">
        <v>211</v>
      </c>
      <c r="E28" s="152" t="s">
        <v>212</v>
      </c>
      <c r="F28" s="153">
        <v>331</v>
      </c>
      <c r="G28" s="154">
        <v>330.6</v>
      </c>
      <c r="H28" s="154">
        <f>F28-G28</f>
        <v>0.39999999999997726</v>
      </c>
      <c r="I28" s="306">
        <v>0.29999999999997728</v>
      </c>
      <c r="J28" s="149" t="s">
        <v>221</v>
      </c>
      <c r="K28" s="469"/>
    </row>
    <row r="29" spans="1:11" ht="21">
      <c r="A29" s="151">
        <v>105</v>
      </c>
      <c r="B29" s="152" t="s">
        <v>209</v>
      </c>
      <c r="C29" s="152" t="s">
        <v>210</v>
      </c>
      <c r="D29" s="149" t="s">
        <v>211</v>
      </c>
      <c r="E29" s="152" t="s">
        <v>212</v>
      </c>
      <c r="F29" s="153">
        <v>334</v>
      </c>
      <c r="G29" s="157">
        <v>334.25</v>
      </c>
      <c r="H29" s="154">
        <f>G29-F29</f>
        <v>0.25</v>
      </c>
      <c r="I29" s="306">
        <v>0.15</v>
      </c>
      <c r="J29" s="149" t="s">
        <v>216</v>
      </c>
      <c r="K29" s="469"/>
    </row>
    <row r="30" spans="1:11" ht="21">
      <c r="A30" s="151">
        <v>106</v>
      </c>
      <c r="B30" s="152" t="s">
        <v>209</v>
      </c>
      <c r="C30" s="152" t="s">
        <v>210</v>
      </c>
      <c r="D30" s="149" t="s">
        <v>211</v>
      </c>
      <c r="E30" s="152" t="s">
        <v>212</v>
      </c>
      <c r="F30" s="153">
        <v>335</v>
      </c>
      <c r="G30" s="159">
        <v>334.85</v>
      </c>
      <c r="H30" s="154">
        <f>F30-G30</f>
        <v>0.14999999999997726</v>
      </c>
      <c r="I30" s="306">
        <v>4.9999999999977257E-2</v>
      </c>
      <c r="J30" s="149" t="s">
        <v>216</v>
      </c>
      <c r="K30" s="469"/>
    </row>
    <row r="31" spans="1:11" ht="21">
      <c r="A31" s="151">
        <v>108</v>
      </c>
      <c r="B31" s="152" t="s">
        <v>209</v>
      </c>
      <c r="C31" s="152" t="s">
        <v>218</v>
      </c>
      <c r="D31" s="149" t="s">
        <v>219</v>
      </c>
      <c r="E31" s="152" t="s">
        <v>220</v>
      </c>
      <c r="F31" s="153">
        <v>337</v>
      </c>
      <c r="G31" s="157">
        <v>336.65</v>
      </c>
      <c r="H31" s="154">
        <f>F31-G31</f>
        <v>0.35000000000002274</v>
      </c>
      <c r="I31" s="306">
        <v>0.35000000000002274</v>
      </c>
      <c r="J31" s="149" t="s">
        <v>216</v>
      </c>
      <c r="K31" s="469"/>
    </row>
    <row r="32" spans="1:11" ht="21">
      <c r="A32" s="151">
        <v>134</v>
      </c>
      <c r="B32" s="152" t="s">
        <v>209</v>
      </c>
      <c r="C32" s="152" t="s">
        <v>218</v>
      </c>
      <c r="D32" s="149" t="s">
        <v>219</v>
      </c>
      <c r="E32" s="152" t="s">
        <v>220</v>
      </c>
      <c r="F32" s="153">
        <v>356</v>
      </c>
      <c r="G32" s="154">
        <v>356.35</v>
      </c>
      <c r="H32" s="154">
        <f>G32-F32</f>
        <v>0.35000000000002274</v>
      </c>
      <c r="I32" s="306">
        <v>0.25000000000002276</v>
      </c>
      <c r="J32" s="154" t="s">
        <v>115</v>
      </c>
      <c r="K32" s="469"/>
    </row>
    <row r="33" spans="1:11" ht="21">
      <c r="A33" s="151">
        <v>140</v>
      </c>
      <c r="B33" s="152" t="s">
        <v>209</v>
      </c>
      <c r="C33" s="152" t="s">
        <v>210</v>
      </c>
      <c r="D33" s="149" t="s">
        <v>211</v>
      </c>
      <c r="E33" s="152" t="s">
        <v>212</v>
      </c>
      <c r="F33" s="153">
        <v>359</v>
      </c>
      <c r="G33" s="161">
        <v>358.75</v>
      </c>
      <c r="H33" s="154">
        <f>F33-G33</f>
        <v>0.25</v>
      </c>
      <c r="I33" s="306">
        <v>0.15</v>
      </c>
      <c r="J33" s="158" t="s">
        <v>228</v>
      </c>
      <c r="K33" s="469"/>
    </row>
    <row r="34" spans="1:11" ht="21">
      <c r="A34" s="151">
        <v>143</v>
      </c>
      <c r="B34" s="152" t="s">
        <v>229</v>
      </c>
      <c r="C34" s="152" t="s">
        <v>210</v>
      </c>
      <c r="D34" s="149" t="s">
        <v>211</v>
      </c>
      <c r="E34" s="303" t="s">
        <v>215</v>
      </c>
      <c r="F34" s="153">
        <v>360.35</v>
      </c>
      <c r="G34" s="154">
        <v>360.57</v>
      </c>
      <c r="H34" s="154">
        <f>G34-F34</f>
        <v>0.21999999999997044</v>
      </c>
      <c r="I34" s="306">
        <v>0.11999999999997044</v>
      </c>
      <c r="J34" s="154" t="s">
        <v>115</v>
      </c>
      <c r="K34" s="469"/>
    </row>
    <row r="35" spans="1:11" ht="21">
      <c r="A35" s="151">
        <v>144</v>
      </c>
      <c r="B35" s="152" t="s">
        <v>229</v>
      </c>
      <c r="C35" s="152" t="s">
        <v>210</v>
      </c>
      <c r="D35" s="149" t="s">
        <v>211</v>
      </c>
      <c r="E35" s="304"/>
      <c r="F35" s="153">
        <v>360.45</v>
      </c>
      <c r="G35" s="154">
        <v>360.57</v>
      </c>
      <c r="H35" s="154">
        <f>G35-F35</f>
        <v>0.12000000000000455</v>
      </c>
      <c r="I35" s="306">
        <v>2.0000000000004542E-2</v>
      </c>
      <c r="J35" s="154" t="s">
        <v>115</v>
      </c>
      <c r="K35" s="469"/>
    </row>
    <row r="36" spans="1:11" ht="21">
      <c r="A36" s="151">
        <v>145</v>
      </c>
      <c r="B36" s="152" t="s">
        <v>209</v>
      </c>
      <c r="C36" s="152" t="s">
        <v>210</v>
      </c>
      <c r="D36" s="149" t="s">
        <v>211</v>
      </c>
      <c r="E36" s="303" t="s">
        <v>215</v>
      </c>
      <c r="F36" s="153">
        <v>361</v>
      </c>
      <c r="G36" s="154">
        <v>360.57</v>
      </c>
      <c r="H36" s="154">
        <f t="shared" ref="H36:H43" si="0">F36-G36</f>
        <v>0.43000000000000682</v>
      </c>
      <c r="I36" s="306">
        <v>0.33000000000000684</v>
      </c>
      <c r="J36" s="154" t="s">
        <v>115</v>
      </c>
      <c r="K36" s="469"/>
    </row>
    <row r="37" spans="1:11" ht="21">
      <c r="A37" s="151">
        <v>146</v>
      </c>
      <c r="B37" s="149" t="s">
        <v>222</v>
      </c>
      <c r="C37" s="152" t="s">
        <v>218</v>
      </c>
      <c r="D37" s="149" t="s">
        <v>211</v>
      </c>
      <c r="E37" s="304"/>
      <c r="F37" s="153">
        <v>361.2</v>
      </c>
      <c r="G37" s="154">
        <v>361.63</v>
      </c>
      <c r="H37" s="154">
        <f>G37-F37</f>
        <v>0.43000000000000682</v>
      </c>
      <c r="I37" s="306">
        <v>0.33000000000000684</v>
      </c>
      <c r="J37" s="154" t="s">
        <v>115</v>
      </c>
      <c r="K37" s="469"/>
    </row>
    <row r="38" spans="1:11" ht="21">
      <c r="A38" s="151">
        <v>147</v>
      </c>
      <c r="B38" s="152" t="s">
        <v>209</v>
      </c>
      <c r="C38" s="152" t="s">
        <v>210</v>
      </c>
      <c r="D38" s="149" t="s">
        <v>211</v>
      </c>
      <c r="E38" s="152" t="s">
        <v>212</v>
      </c>
      <c r="F38" s="153">
        <v>362</v>
      </c>
      <c r="G38" s="154">
        <v>361.63</v>
      </c>
      <c r="H38" s="154">
        <f t="shared" si="0"/>
        <v>0.37000000000000455</v>
      </c>
      <c r="I38" s="306">
        <v>0.27000000000000457</v>
      </c>
      <c r="J38" s="154" t="s">
        <v>115</v>
      </c>
      <c r="K38" s="469"/>
    </row>
    <row r="39" spans="1:11" ht="21">
      <c r="A39" s="151">
        <v>149</v>
      </c>
      <c r="B39" s="152" t="s">
        <v>209</v>
      </c>
      <c r="C39" s="152" t="s">
        <v>210</v>
      </c>
      <c r="D39" s="149" t="s">
        <v>211</v>
      </c>
      <c r="E39" s="152" t="s">
        <v>212</v>
      </c>
      <c r="F39" s="153">
        <v>364</v>
      </c>
      <c r="G39" s="154">
        <v>363.65</v>
      </c>
      <c r="H39" s="154">
        <f t="shared" si="0"/>
        <v>0.35000000000002274</v>
      </c>
      <c r="I39" s="306">
        <v>0.25000000000002276</v>
      </c>
      <c r="J39" s="154" t="s">
        <v>216</v>
      </c>
      <c r="K39" s="469"/>
    </row>
    <row r="40" spans="1:11" ht="21">
      <c r="A40" s="151">
        <v>150</v>
      </c>
      <c r="B40" s="152" t="s">
        <v>209</v>
      </c>
      <c r="C40" s="152" t="s">
        <v>210</v>
      </c>
      <c r="D40" s="149" t="s">
        <v>211</v>
      </c>
      <c r="E40" s="152" t="s">
        <v>212</v>
      </c>
      <c r="F40" s="153">
        <v>365</v>
      </c>
      <c r="G40" s="154">
        <v>365.45</v>
      </c>
      <c r="H40" s="154">
        <f>G40-F40</f>
        <v>0.44999999999998863</v>
      </c>
      <c r="I40" s="306">
        <v>0.34999999999998865</v>
      </c>
      <c r="J40" s="154" t="s">
        <v>115</v>
      </c>
      <c r="K40" s="469"/>
    </row>
    <row r="41" spans="1:11" ht="21">
      <c r="A41" s="151">
        <v>155</v>
      </c>
      <c r="B41" s="152" t="s">
        <v>225</v>
      </c>
      <c r="C41" s="152" t="s">
        <v>210</v>
      </c>
      <c r="D41" s="149" t="s">
        <v>211</v>
      </c>
      <c r="E41" s="152" t="s">
        <v>226</v>
      </c>
      <c r="F41" s="153">
        <v>369.3</v>
      </c>
      <c r="G41" s="154">
        <v>369.65</v>
      </c>
      <c r="H41" s="154">
        <f>G41-F41</f>
        <v>0.34999999999996589</v>
      </c>
      <c r="I41" s="306">
        <v>0.24999999999996589</v>
      </c>
      <c r="J41" s="154" t="s">
        <v>216</v>
      </c>
      <c r="K41" s="469"/>
    </row>
    <row r="42" spans="1:11" ht="21">
      <c r="A42" s="151">
        <v>156</v>
      </c>
      <c r="B42" s="152" t="s">
        <v>225</v>
      </c>
      <c r="C42" s="152" t="s">
        <v>210</v>
      </c>
      <c r="D42" s="149" t="s">
        <v>211</v>
      </c>
      <c r="E42" s="152"/>
      <c r="F42" s="153">
        <v>369.35</v>
      </c>
      <c r="G42" s="154">
        <v>369.65</v>
      </c>
      <c r="H42" s="154">
        <f>G42-F42</f>
        <v>0.29999999999995453</v>
      </c>
      <c r="I42" s="306">
        <v>0.19999999999995452</v>
      </c>
      <c r="J42" s="154" t="s">
        <v>216</v>
      </c>
      <c r="K42" s="469"/>
    </row>
    <row r="43" spans="1:11" ht="31.5">
      <c r="A43" s="151">
        <v>159</v>
      </c>
      <c r="B43" s="152" t="s">
        <v>209</v>
      </c>
      <c r="C43" s="152" t="s">
        <v>210</v>
      </c>
      <c r="D43" s="149" t="s">
        <v>211</v>
      </c>
      <c r="E43" s="152" t="s">
        <v>212</v>
      </c>
      <c r="F43" s="153">
        <v>371</v>
      </c>
      <c r="G43" s="154">
        <v>370.7</v>
      </c>
      <c r="H43" s="154">
        <f t="shared" si="0"/>
        <v>0.30000000000001137</v>
      </c>
      <c r="I43" s="306">
        <v>0.20000000000001136</v>
      </c>
      <c r="J43" s="158" t="s">
        <v>230</v>
      </c>
      <c r="K43" s="469"/>
    </row>
    <row r="44" spans="1:11" ht="21">
      <c r="A44" s="151">
        <v>162</v>
      </c>
      <c r="B44" s="149" t="s">
        <v>222</v>
      </c>
      <c r="C44" s="152" t="s">
        <v>218</v>
      </c>
      <c r="D44" s="149" t="s">
        <v>211</v>
      </c>
      <c r="E44" s="152" t="s">
        <v>212</v>
      </c>
      <c r="F44" s="153">
        <v>373.85</v>
      </c>
      <c r="G44" s="154">
        <v>374.08</v>
      </c>
      <c r="H44" s="154">
        <f t="shared" ref="H44:H51" si="1">G44-F44</f>
        <v>0.22999999999996135</v>
      </c>
      <c r="I44" s="306">
        <v>0.12999999999996134</v>
      </c>
      <c r="J44" s="154" t="s">
        <v>115</v>
      </c>
      <c r="K44" s="469"/>
    </row>
    <row r="45" spans="1:11" ht="21">
      <c r="A45" s="151">
        <v>163</v>
      </c>
      <c r="B45" s="152" t="s">
        <v>229</v>
      </c>
      <c r="C45" s="152" t="s">
        <v>210</v>
      </c>
      <c r="D45" s="149" t="s">
        <v>211</v>
      </c>
      <c r="E45" s="152" t="s">
        <v>215</v>
      </c>
      <c r="F45" s="153">
        <v>373.92</v>
      </c>
      <c r="G45" s="154">
        <v>374.08</v>
      </c>
      <c r="H45" s="154">
        <f t="shared" si="1"/>
        <v>0.15999999999996817</v>
      </c>
      <c r="I45" s="306">
        <v>5.9999999999968162E-2</v>
      </c>
      <c r="J45" s="154" t="s">
        <v>115</v>
      </c>
      <c r="K45" s="469"/>
    </row>
    <row r="46" spans="1:11" ht="21">
      <c r="A46" s="151">
        <v>168</v>
      </c>
      <c r="B46" s="152" t="s">
        <v>209</v>
      </c>
      <c r="C46" s="152" t="s">
        <v>218</v>
      </c>
      <c r="D46" s="149" t="s">
        <v>219</v>
      </c>
      <c r="E46" s="152" t="s">
        <v>220</v>
      </c>
      <c r="F46" s="153">
        <v>377</v>
      </c>
      <c r="G46" s="161">
        <v>377.4</v>
      </c>
      <c r="H46" s="161">
        <f t="shared" si="1"/>
        <v>0.39999999999997726</v>
      </c>
      <c r="I46" s="306">
        <v>0.29999999999997728</v>
      </c>
      <c r="J46" s="149" t="s">
        <v>216</v>
      </c>
      <c r="K46" s="469"/>
    </row>
    <row r="47" spans="1:11" ht="21">
      <c r="A47" s="151">
        <v>184</v>
      </c>
      <c r="B47" s="152" t="s">
        <v>225</v>
      </c>
      <c r="C47" s="152" t="s">
        <v>210</v>
      </c>
      <c r="D47" s="149" t="s">
        <v>211</v>
      </c>
      <c r="E47" s="152" t="s">
        <v>226</v>
      </c>
      <c r="F47" s="153">
        <v>387.69</v>
      </c>
      <c r="G47" s="154">
        <v>388.13</v>
      </c>
      <c r="H47" s="154">
        <f t="shared" si="1"/>
        <v>0.43999999999999773</v>
      </c>
      <c r="I47" s="306">
        <v>0.33999999999999775</v>
      </c>
      <c r="J47" s="154" t="s">
        <v>216</v>
      </c>
      <c r="K47" s="469"/>
    </row>
    <row r="48" spans="1:11" ht="21">
      <c r="A48" s="151">
        <v>185</v>
      </c>
      <c r="B48" s="152" t="s">
        <v>225</v>
      </c>
      <c r="C48" s="152" t="s">
        <v>210</v>
      </c>
      <c r="D48" s="149" t="s">
        <v>211</v>
      </c>
      <c r="E48" s="152"/>
      <c r="F48" s="153">
        <v>387.7</v>
      </c>
      <c r="G48" s="154">
        <v>388.13</v>
      </c>
      <c r="H48" s="154">
        <f t="shared" si="1"/>
        <v>0.43000000000000682</v>
      </c>
      <c r="I48" s="306">
        <v>0.33000000000000684</v>
      </c>
      <c r="J48" s="154" t="s">
        <v>216</v>
      </c>
      <c r="K48" s="469"/>
    </row>
    <row r="49" spans="1:11" ht="21">
      <c r="A49" s="151">
        <v>186</v>
      </c>
      <c r="B49" s="152" t="s">
        <v>209</v>
      </c>
      <c r="C49" s="152" t="s">
        <v>218</v>
      </c>
      <c r="D49" s="149" t="s">
        <v>219</v>
      </c>
      <c r="E49" s="152" t="s">
        <v>220</v>
      </c>
      <c r="F49" s="153">
        <v>388</v>
      </c>
      <c r="G49" s="154">
        <v>388.13</v>
      </c>
      <c r="H49" s="154">
        <f t="shared" si="1"/>
        <v>0.12999999999999545</v>
      </c>
      <c r="I49" s="306">
        <v>0.12999999999999545</v>
      </c>
      <c r="J49" s="149" t="s">
        <v>216</v>
      </c>
      <c r="K49" s="469"/>
    </row>
    <row r="50" spans="1:11" ht="21">
      <c r="A50" s="151">
        <v>188</v>
      </c>
      <c r="B50" s="152" t="s">
        <v>209</v>
      </c>
      <c r="C50" s="152" t="s">
        <v>218</v>
      </c>
      <c r="D50" s="149" t="s">
        <v>219</v>
      </c>
      <c r="E50" s="152" t="s">
        <v>220</v>
      </c>
      <c r="F50" s="153">
        <v>389</v>
      </c>
      <c r="G50" s="161">
        <v>389.12</v>
      </c>
      <c r="H50" s="154">
        <f t="shared" si="1"/>
        <v>0.12000000000000455</v>
      </c>
      <c r="I50" s="306">
        <v>2.0000000000004542E-2</v>
      </c>
      <c r="J50" s="310" t="s">
        <v>231</v>
      </c>
      <c r="K50" s="469"/>
    </row>
    <row r="51" spans="1:11" ht="21">
      <c r="A51" s="151">
        <v>198</v>
      </c>
      <c r="B51" s="152" t="s">
        <v>209</v>
      </c>
      <c r="C51" s="152" t="s">
        <v>218</v>
      </c>
      <c r="D51" s="149" t="s">
        <v>219</v>
      </c>
      <c r="E51" s="152" t="s">
        <v>220</v>
      </c>
      <c r="F51" s="153">
        <v>396</v>
      </c>
      <c r="G51" s="157">
        <v>396.2</v>
      </c>
      <c r="H51" s="154">
        <f t="shared" si="1"/>
        <v>0.19999999999998863</v>
      </c>
      <c r="I51" s="306">
        <v>0.19999999999998863</v>
      </c>
      <c r="J51" s="154" t="s">
        <v>115</v>
      </c>
      <c r="K51" s="469"/>
    </row>
    <row r="52" spans="1:11" ht="21">
      <c r="A52" s="151">
        <v>199</v>
      </c>
      <c r="B52" s="149" t="s">
        <v>222</v>
      </c>
      <c r="C52" s="152" t="s">
        <v>218</v>
      </c>
      <c r="D52" s="149" t="s">
        <v>211</v>
      </c>
      <c r="E52" s="152" t="s">
        <v>212</v>
      </c>
      <c r="F52" s="153">
        <v>396.65</v>
      </c>
      <c r="G52" s="157">
        <v>396.2</v>
      </c>
      <c r="H52" s="154">
        <f>F52-G52</f>
        <v>0.44999999999998863</v>
      </c>
      <c r="I52" s="306">
        <v>0.34999999999998865</v>
      </c>
      <c r="J52" s="154" t="s">
        <v>216</v>
      </c>
      <c r="K52" s="469"/>
    </row>
    <row r="53" spans="1:11" ht="21">
      <c r="A53" s="151">
        <v>204</v>
      </c>
      <c r="B53" s="152" t="s">
        <v>209</v>
      </c>
      <c r="C53" s="152" t="s">
        <v>210</v>
      </c>
      <c r="D53" s="149" t="s">
        <v>211</v>
      </c>
      <c r="E53" s="152" t="s">
        <v>212</v>
      </c>
      <c r="F53" s="153">
        <v>401</v>
      </c>
      <c r="G53" s="154">
        <v>401.45</v>
      </c>
      <c r="H53" s="154">
        <f>G53-F53</f>
        <v>0.44999999999998863</v>
      </c>
      <c r="I53" s="306">
        <v>0.34999999999998865</v>
      </c>
      <c r="J53" s="149" t="s">
        <v>216</v>
      </c>
      <c r="K53" s="469"/>
    </row>
    <row r="54" spans="1:11" ht="21">
      <c r="A54" s="151">
        <v>206</v>
      </c>
      <c r="B54" s="152" t="s">
        <v>209</v>
      </c>
      <c r="C54" s="152" t="s">
        <v>218</v>
      </c>
      <c r="D54" s="149" t="s">
        <v>219</v>
      </c>
      <c r="E54" s="152" t="s">
        <v>220</v>
      </c>
      <c r="F54" s="153">
        <v>403</v>
      </c>
      <c r="G54" s="154">
        <v>403.4</v>
      </c>
      <c r="H54" s="154">
        <f>G54-F54</f>
        <v>0.39999999999997726</v>
      </c>
      <c r="I54" s="306">
        <v>0.29999999999997728</v>
      </c>
      <c r="J54" s="149" t="s">
        <v>213</v>
      </c>
      <c r="K54" s="469"/>
    </row>
    <row r="55" spans="1:11" ht="21">
      <c r="A55" s="151">
        <v>222</v>
      </c>
      <c r="B55" s="152" t="s">
        <v>229</v>
      </c>
      <c r="C55" s="152" t="s">
        <v>210</v>
      </c>
      <c r="D55" s="149" t="s">
        <v>211</v>
      </c>
      <c r="E55" s="152" t="s">
        <v>215</v>
      </c>
      <c r="F55" s="153">
        <v>412.27</v>
      </c>
      <c r="G55" s="154">
        <v>412.45</v>
      </c>
      <c r="H55" s="154">
        <f>G55-F55</f>
        <v>0.18000000000000682</v>
      </c>
      <c r="I55" s="306">
        <v>8.0000000000006816E-2</v>
      </c>
      <c r="J55" s="154" t="s">
        <v>115</v>
      </c>
      <c r="K55" s="469"/>
    </row>
    <row r="56" spans="1:11" ht="21">
      <c r="A56" s="151">
        <v>223</v>
      </c>
      <c r="B56" s="152" t="s">
        <v>229</v>
      </c>
      <c r="C56" s="152" t="s">
        <v>210</v>
      </c>
      <c r="D56" s="149" t="s">
        <v>211</v>
      </c>
      <c r="E56" s="152"/>
      <c r="F56" s="153">
        <v>412.3</v>
      </c>
      <c r="G56" s="154">
        <v>412.45</v>
      </c>
      <c r="H56" s="154">
        <f>G56-F56</f>
        <v>0.14999999999997726</v>
      </c>
      <c r="I56" s="306">
        <v>4.9999999999977257E-2</v>
      </c>
      <c r="J56" s="154" t="s">
        <v>115</v>
      </c>
      <c r="K56" s="469"/>
    </row>
    <row r="57" spans="1:11" ht="21">
      <c r="A57" s="151">
        <v>226</v>
      </c>
      <c r="B57" s="149" t="s">
        <v>222</v>
      </c>
      <c r="C57" s="152" t="s">
        <v>218</v>
      </c>
      <c r="D57" s="149" t="s">
        <v>211</v>
      </c>
      <c r="E57" s="152" t="s">
        <v>212</v>
      </c>
      <c r="F57" s="153">
        <v>413.55</v>
      </c>
      <c r="G57" s="159">
        <v>413.85</v>
      </c>
      <c r="H57" s="154">
        <f>G57-F57</f>
        <v>0.30000000000001137</v>
      </c>
      <c r="I57" s="306">
        <v>0.20000000000001136</v>
      </c>
      <c r="J57" s="154" t="s">
        <v>115</v>
      </c>
      <c r="K57" s="469"/>
    </row>
    <row r="58" spans="1:11" ht="21">
      <c r="A58" s="151">
        <v>230</v>
      </c>
      <c r="B58" s="152" t="s">
        <v>209</v>
      </c>
      <c r="C58" s="152" t="s">
        <v>210</v>
      </c>
      <c r="D58" s="149" t="s">
        <v>211</v>
      </c>
      <c r="E58" s="152" t="s">
        <v>212</v>
      </c>
      <c r="F58" s="153">
        <v>417</v>
      </c>
      <c r="G58" s="159">
        <v>416.75</v>
      </c>
      <c r="H58" s="154">
        <f>F58-G58</f>
        <v>0.25</v>
      </c>
      <c r="I58" s="306">
        <v>0.15</v>
      </c>
      <c r="J58" s="154" t="s">
        <v>220</v>
      </c>
      <c r="K58" s="469"/>
    </row>
    <row r="59" spans="1:11" ht="21">
      <c r="A59" s="151">
        <v>231</v>
      </c>
      <c r="B59" s="152" t="s">
        <v>209</v>
      </c>
      <c r="C59" s="152" t="s">
        <v>210</v>
      </c>
      <c r="D59" s="149" t="s">
        <v>211</v>
      </c>
      <c r="E59" s="152" t="s">
        <v>212</v>
      </c>
      <c r="F59" s="153">
        <v>418</v>
      </c>
      <c r="G59" s="154">
        <v>417.8</v>
      </c>
      <c r="H59" s="154">
        <f>F59-G59</f>
        <v>0.19999999999998863</v>
      </c>
      <c r="I59" s="306">
        <v>9.9999999999988626E-2</v>
      </c>
      <c r="J59" s="154" t="s">
        <v>220</v>
      </c>
      <c r="K59" s="469"/>
    </row>
    <row r="60" spans="1:11" ht="21">
      <c r="A60" s="151">
        <v>232</v>
      </c>
      <c r="B60" s="152" t="s">
        <v>209</v>
      </c>
      <c r="C60" s="152" t="s">
        <v>210</v>
      </c>
      <c r="D60" s="149" t="s">
        <v>211</v>
      </c>
      <c r="E60" s="152"/>
      <c r="F60" s="153">
        <v>419</v>
      </c>
      <c r="G60" s="153">
        <v>419.15</v>
      </c>
      <c r="H60" s="154">
        <f>G60-F60</f>
        <v>0.14999999999997726</v>
      </c>
      <c r="I60" s="306">
        <v>4.9999999999977257E-2</v>
      </c>
      <c r="J60" s="154" t="s">
        <v>220</v>
      </c>
      <c r="K60" s="469"/>
    </row>
    <row r="61" spans="1:11" ht="21">
      <c r="A61" s="151">
        <v>233</v>
      </c>
      <c r="B61" s="149" t="s">
        <v>222</v>
      </c>
      <c r="C61" s="152" t="s">
        <v>218</v>
      </c>
      <c r="D61" s="149" t="s">
        <v>219</v>
      </c>
      <c r="E61" s="149"/>
      <c r="F61" s="153">
        <v>419</v>
      </c>
      <c r="G61" s="153">
        <v>419.15</v>
      </c>
      <c r="H61" s="154">
        <f>G61-F61</f>
        <v>0.14999999999997726</v>
      </c>
      <c r="I61" s="306">
        <v>4.9999999999977257E-2</v>
      </c>
      <c r="J61" s="149" t="s">
        <v>216</v>
      </c>
      <c r="K61" s="469"/>
    </row>
    <row r="62" spans="1:11" ht="21.5" thickBot="1">
      <c r="A62" s="314">
        <v>234</v>
      </c>
      <c r="B62" s="303" t="s">
        <v>232</v>
      </c>
      <c r="C62" s="303" t="s">
        <v>210</v>
      </c>
      <c r="D62" s="297" t="s">
        <v>211</v>
      </c>
      <c r="E62" s="303" t="s">
        <v>233</v>
      </c>
      <c r="F62" s="315">
        <v>419.15</v>
      </c>
      <c r="G62" s="296">
        <v>419.4</v>
      </c>
      <c r="H62" s="296">
        <f>G62-F62</f>
        <v>0.25</v>
      </c>
      <c r="I62" s="309">
        <v>0.15</v>
      </c>
      <c r="J62" s="305" t="s">
        <v>221</v>
      </c>
      <c r="K62" s="470"/>
    </row>
    <row r="63" spans="1:11">
      <c r="A63" s="473" t="s">
        <v>234</v>
      </c>
      <c r="B63" s="474"/>
      <c r="C63" s="474"/>
      <c r="D63" s="474"/>
      <c r="E63" s="474"/>
      <c r="F63" s="474"/>
      <c r="G63" s="474"/>
      <c r="H63" s="475"/>
      <c r="I63" s="317">
        <f>SUM(I4:I62)*1000</f>
        <v>11399.999999999771</v>
      </c>
      <c r="J63" s="318"/>
      <c r="K63" s="319"/>
    </row>
    <row r="64" spans="1:11">
      <c r="A64" s="476" t="s">
        <v>687</v>
      </c>
      <c r="B64" s="477"/>
      <c r="C64" s="477"/>
      <c r="D64" s="477"/>
      <c r="E64" s="477"/>
      <c r="F64" s="477"/>
      <c r="G64" s="477"/>
      <c r="H64" s="478"/>
      <c r="I64" s="326">
        <f>I63*20%</f>
        <v>2279.9999999999541</v>
      </c>
      <c r="J64" s="168"/>
      <c r="K64" s="320"/>
    </row>
    <row r="65" spans="1:11" ht="19.5" customHeight="1">
      <c r="A65" s="462" t="s">
        <v>236</v>
      </c>
      <c r="B65" s="463"/>
      <c r="C65" s="463"/>
      <c r="D65" s="463"/>
      <c r="E65" s="463"/>
      <c r="F65" s="463"/>
      <c r="G65" s="463"/>
      <c r="H65" s="464"/>
      <c r="I65" s="311">
        <f>I63+I64</f>
        <v>13679.999999999725</v>
      </c>
      <c r="J65" s="306"/>
      <c r="K65" s="321"/>
    </row>
    <row r="66" spans="1:11" ht="29.5" customHeight="1">
      <c r="A66" s="495" t="s">
        <v>237</v>
      </c>
      <c r="B66" s="496"/>
      <c r="C66" s="496"/>
      <c r="D66" s="496"/>
      <c r="E66" s="496"/>
      <c r="F66" s="496"/>
      <c r="G66" s="496"/>
      <c r="H66" s="497"/>
      <c r="I66" s="311">
        <f>'19- 63mm DWC Site &amp; Toll '!H47</f>
        <v>6320</v>
      </c>
      <c r="J66" s="306"/>
      <c r="K66" s="321"/>
    </row>
    <row r="67" spans="1:11" ht="18.649999999999999" customHeight="1" thickBot="1">
      <c r="A67" s="465" t="s">
        <v>238</v>
      </c>
      <c r="B67" s="466"/>
      <c r="C67" s="466"/>
      <c r="D67" s="466"/>
      <c r="E67" s="466"/>
      <c r="F67" s="466"/>
      <c r="G67" s="466"/>
      <c r="H67" s="467"/>
      <c r="I67" s="323">
        <f>I65+I66</f>
        <v>19999.999999999724</v>
      </c>
      <c r="J67" s="324"/>
      <c r="K67" s="325"/>
    </row>
  </sheetData>
  <mergeCells count="21">
    <mergeCell ref="A63:H63"/>
    <mergeCell ref="A64:H64"/>
    <mergeCell ref="A65:H65"/>
    <mergeCell ref="A66:H66"/>
    <mergeCell ref="A67:H67"/>
    <mergeCell ref="A1:K1"/>
    <mergeCell ref="K4:K62"/>
    <mergeCell ref="G26:G27"/>
    <mergeCell ref="I26:I27"/>
    <mergeCell ref="J26:J27"/>
    <mergeCell ref="I2:I3"/>
    <mergeCell ref="J2:J3"/>
    <mergeCell ref="K2:K3"/>
    <mergeCell ref="A2:A3"/>
    <mergeCell ref="B2:B3"/>
    <mergeCell ref="C2:C3"/>
    <mergeCell ref="D2:D3"/>
    <mergeCell ref="E2:E3"/>
    <mergeCell ref="F2:F3"/>
    <mergeCell ref="G2:G3"/>
    <mergeCell ref="H2:H3"/>
  </mergeCells>
  <conditionalFormatting sqref="J9">
    <cfRule type="uniqueValues" priority="3"/>
  </conditionalFormatting>
  <conditionalFormatting sqref="J10">
    <cfRule type="uniqueValues" priority="2"/>
  </conditionalFormatting>
  <conditionalFormatting sqref="J20:J22">
    <cfRule type="uniqueValues" priority="1"/>
  </conditionalFormatting>
  <conditionalFormatting sqref="J62">
    <cfRule type="uniqueValues" priority="4"/>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5</vt:i4>
      </vt:variant>
    </vt:vector>
  </HeadingPairs>
  <TitlesOfParts>
    <vt:vector size="31" baseType="lpstr">
      <vt:lpstr>BOQ Final</vt:lpstr>
      <vt:lpstr>BOQ </vt:lpstr>
      <vt:lpstr>1-Distribution Panel</vt:lpstr>
      <vt:lpstr>2-Timer</vt:lpstr>
      <vt:lpstr>3-MCCB 100A</vt:lpstr>
      <vt:lpstr>9- MCB 1 Pole </vt:lpstr>
      <vt:lpstr>12&amp; 17 - 10Sqmm AL Cable </vt:lpstr>
      <vt:lpstr>Timer &amp; Contactor</vt:lpstr>
      <vt:lpstr>19- 63 mm DWC Pipe</vt:lpstr>
      <vt:lpstr>19- 63mm DWC Site &amp; Toll </vt:lpstr>
      <vt:lpstr>20- HDPE pipe 100 mm</vt:lpstr>
      <vt:lpstr>13-18 AL Cable </vt:lpstr>
      <vt:lpstr>63 mm DWC Pipe for ATMS</vt:lpstr>
      <vt:lpstr>HDD with 100mm Pipe at Toll</vt:lpstr>
      <vt:lpstr>HDD 100 &amp; 63mm Pipe for site</vt:lpstr>
      <vt:lpstr>Electrical Chamber</vt:lpstr>
      <vt:lpstr>Earthing for Street Light Pole</vt:lpstr>
      <vt:lpstr>Earthing at Toll Plaza &amp; GI wi </vt:lpstr>
      <vt:lpstr>Damage Pole</vt:lpstr>
      <vt:lpstr>Copper Flexi cable </vt:lpstr>
      <vt:lpstr>Damaged Arm</vt:lpstr>
      <vt:lpstr>200W  LED Installation</vt:lpstr>
      <vt:lpstr>Damaged LED Light Replacement</vt:lpstr>
      <vt:lpstr>Under Pass Lighting</vt:lpstr>
      <vt:lpstr>Highmast Panel</vt:lpstr>
      <vt:lpstr>Highmast Light 400 W</vt:lpstr>
      <vt:lpstr>'13-18 AL Cable '!Print_Area</vt:lpstr>
      <vt:lpstr>'200W  LED Installation'!Print_Area</vt:lpstr>
      <vt:lpstr>'BOQ '!Print_Area</vt:lpstr>
      <vt:lpstr>'BOQ Final'!Print_Area</vt:lpstr>
      <vt:lpstr>'Timer &amp; Contactor'!Print_Area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user1</dc:creator>
  <cp:keywords/>
  <dc:description/>
  <cp:lastModifiedBy>Vinay Jindal</cp:lastModifiedBy>
  <cp:revision/>
  <cp:lastPrinted>2026-07-24T05:35:33Z</cp:lastPrinted>
  <dcterms:created xsi:type="dcterms:W3CDTF">2015-05-25T12:47:00Z</dcterms:created>
  <dcterms:modified xsi:type="dcterms:W3CDTF">2026-07-31T08:30:51Z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04737dfa0a4e48c996e2a56de8798633</vt:lpwstr>
  </property>
  <property fmtid="{D5CDD505-2E9C-101B-9397-08002B2CF9AE}" pid="3" name="KSOProductBuildVer">
    <vt:lpwstr>2057-12.2.0.23158</vt:lpwstr>
  </property>
</Properties>
</file>